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ORÇAMENTO" sheetId="1" r:id="rId1"/>
  </sheets>
  <definedNames>
    <definedName name="_xlnm.Print_Area" localSheetId="0">'ORÇAMENTO'!$A$1:$F$41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<sst xmlns="http://schemas.openxmlformats.org/spreadsheetml/2006/main" count="63" uniqueCount="40">
  <si>
    <t>Serviço</t>
  </si>
  <si>
    <t>PREFEITURA  MUNICIPAL DE MARIÓPOLIS</t>
  </si>
  <si>
    <t>Código</t>
  </si>
  <si>
    <t>Quantidade</t>
  </si>
  <si>
    <t>Unidade</t>
  </si>
  <si>
    <t>Unitário R$</t>
  </si>
  <si>
    <t>Total R$</t>
  </si>
  <si>
    <t>m²</t>
  </si>
  <si>
    <t>Suporte de madeira 3"x 3" p/ placa de sinalização</t>
  </si>
  <si>
    <t>pç</t>
  </si>
  <si>
    <t>m³</t>
  </si>
  <si>
    <t>Esc. Carga, transporte, material 2A 800 a 1000m</t>
  </si>
  <si>
    <t>Compactação de aterros 100% PN(A)</t>
  </si>
  <si>
    <t>Macadame seco britado preenchido com pó de pedra com transporte</t>
  </si>
  <si>
    <t>Brita graduada 100% PI, com transporte</t>
  </si>
  <si>
    <t>Fornecimento de asfalto diluido CM- 30</t>
  </si>
  <si>
    <t>T</t>
  </si>
  <si>
    <t>Fornecimento de emulsão asfáltica RR -1C</t>
  </si>
  <si>
    <t>CBUQ Exclusive  fornecimento de CAP (até 10.000T)</t>
  </si>
  <si>
    <t>Fornecimento de CAP 50/70</t>
  </si>
  <si>
    <t>Placa de sinalizaçãp c/ película refletiva</t>
  </si>
  <si>
    <t>Enleivamento</t>
  </si>
  <si>
    <t>TOTAL GERAL</t>
  </si>
  <si>
    <t>transporte</t>
  </si>
  <si>
    <t>OBRA: PAVIMENTAÇÃO ASFÁLTICA EM CBUQ</t>
  </si>
  <si>
    <t>bdi</t>
  </si>
  <si>
    <t>CUSTO REFERENCIAL DE SERVIÇOS - DERPR - FEVEREIRO/2022 - SEM BONIFICAÇÃO</t>
  </si>
  <si>
    <t>TERRAPLENAGEM</t>
  </si>
  <si>
    <t>PAVIMENTAÇÃO</t>
  </si>
  <si>
    <t>LIGANTES BETUMINOSOS</t>
  </si>
  <si>
    <t>SERVIÇOS COMPLEMENTARES</t>
  </si>
  <si>
    <t>SINALIZAÇÃO</t>
  </si>
  <si>
    <t>Preço</t>
  </si>
  <si>
    <t>BDI: 27,66%</t>
  </si>
  <si>
    <t xml:space="preserve">TRECHO: MP 187 - ACESSO PELA PR 280, INÍCIO PÓS FAIXA DE DOMÍNIO ESTADUAL ATÉ DIVISA COM PATO BRANCO/PR   </t>
  </si>
  <si>
    <t xml:space="preserve">                        EXTENSÃO: 1635m              LARGURA TOTAL: 6,4m</t>
  </si>
  <si>
    <t xml:space="preserve">Imprimação,impermeabilização , exclusive fornecimento da emulsão </t>
  </si>
  <si>
    <t xml:space="preserve">Pintura de ligação exclusive fornecimento da emulsão </t>
  </si>
  <si>
    <t>Faixa de Sinalização horizontal com tinta acrílica a base de solvente (cor Branca ou Amarela - largura 12cm)</t>
  </si>
  <si>
    <t>Total Grupo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</si>
</sst>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;&quot;R$&quot;\ \-#,##0"/>
    <numFmt numFmtId="165" formatCode="&quot;R$&quot;\ #,##0;[Red]&quot;R$&quot;\ \-#,##0"/>
    <numFmt numFmtId="166" formatCode="&quot;R$&quot;\ #,##0.00;&quot;R$&quot;\ \-#,##0.00"/>
    <numFmt numFmtId="167" formatCode="&quot;R$&quot;\ #,##0.00;[Red]&quot;R$&quot;\ \-#,##0.00"/>
    <numFmt numFmtId="168" formatCode="_ &quot;R$&quot;\ * #,##0_ ;_ &quot;R$&quot;\ * \-#,##0_ ;_ &quot;R$&quot;\ * &quot;-&quot;_ ;_ @_ "/>
    <numFmt numFmtId="169" formatCode="_ * #,##0_ ;_ * \-#,##0_ ;_ * &quot;-&quot;_ ;_ @_ "/>
    <numFmt numFmtId="170" formatCode="_ &quot;R$&quot;\ * #,##0.00_ ;_ &quot;R$&quot;\ * \-#,##0.00_ ;_ &quot;R$&quot;\ * &quot;-&quot;??_ ;_ @_ "/>
    <numFmt numFmtId="171" formatCode="_ * #,##0.00_ ;_ * \-#,##0.00_ ;_ * &quot;-&quot;??_ ;_ @_ 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* #,##0_);_(* \(#,##0\);_(* &quot;-&quot;_);_(@_)"/>
    <numFmt numFmtId="178" formatCode="_(&quot;R$ &quot;* #,##0.00_);_(&quot;R$ &quot;* \(#,##0.00\);_(&quot;R$ &quot;* &quot;-&quot;??_);_(@_)"/>
    <numFmt numFmtId="179" formatCode="_(* #,##0.00_);_(* \(#,##0.00\);_(* &quot;-&quot;??_);_(@_)"/>
    <numFmt numFmtId="180" formatCode="&quot;Sim&quot;;&quot;Sim&quot;;&quot;Não&quot;"/>
    <numFmt numFmtId="181" formatCode="&quot;Verdadeiro&quot;;&quot;Verdadeiro&quot;;&quot;Falso&quot;"/>
    <numFmt numFmtId="182" formatCode="&quot;Ativado&quot;;&quot;Ativado&quot;;&quot;Desativado&quot;"/>
    <numFmt numFmtId="183" formatCode="[$€-2]\ #,##0.00_);[Red]\([$€-2]\ #,##0.00\)"/>
    <numFmt numFmtId="184" formatCode="_-[$R$-416]\ * #,##0.00_-;\-[$R$-416]\ * #,##0.00_-;_-[$R$-416]\ * &quot;-&quot;??_-;_-@_-"/>
    <numFmt numFmtId="185" formatCode="#,##0.000"/>
  </numFmts>
  <fonts count="4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43" fontId="0" fillId="0" borderId="0" xfId="62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1" xfId="62" applyNumberFormat="1" applyFont="1" applyBorder="1" applyAlignment="1">
      <alignment/>
    </xf>
    <xf numFmtId="43" fontId="0" fillId="0" borderId="0" xfId="0" applyNumberFormat="1" applyAlignment="1">
      <alignment/>
    </xf>
    <xf numFmtId="0" fontId="0" fillId="0" borderId="11" xfId="0" applyFont="1" applyBorder="1" applyAlignment="1">
      <alignment/>
    </xf>
    <xf numFmtId="43" fontId="0" fillId="0" borderId="0" xfId="62" applyFont="1" applyBorder="1" applyAlignment="1">
      <alignment/>
    </xf>
    <xf numFmtId="0" fontId="0" fillId="0" borderId="11" xfId="0" applyFont="1" applyBorder="1" applyAlignment="1">
      <alignment horizontal="center"/>
    </xf>
    <xf numFmtId="184" fontId="0" fillId="0" borderId="11" xfId="0" applyNumberFormat="1" applyBorder="1" applyAlignment="1">
      <alignment/>
    </xf>
    <xf numFmtId="184" fontId="0" fillId="0" borderId="11" xfId="62" applyNumberFormat="1" applyFont="1" applyBorder="1" applyAlignment="1">
      <alignment/>
    </xf>
    <xf numFmtId="0" fontId="0" fillId="0" borderId="0" xfId="0" applyFont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 horizontal="left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9" xfId="0" applyFill="1" applyBorder="1" applyAlignment="1">
      <alignment/>
    </xf>
    <xf numFmtId="0" fontId="1" fillId="33" borderId="18" xfId="0" applyFont="1" applyFill="1" applyBorder="1" applyAlignment="1">
      <alignment/>
    </xf>
    <xf numFmtId="44" fontId="2" fillId="0" borderId="12" xfId="47" applyFont="1" applyBorder="1" applyAlignment="1">
      <alignment/>
    </xf>
    <xf numFmtId="44" fontId="0" fillId="0" borderId="11" xfId="47" applyFont="1" applyBorder="1" applyAlignment="1">
      <alignment/>
    </xf>
    <xf numFmtId="0" fontId="0" fillId="0" borderId="11" xfId="0" applyFont="1" applyFill="1" applyBorder="1" applyAlignment="1">
      <alignment/>
    </xf>
    <xf numFmtId="4" fontId="0" fillId="0" borderId="11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0" fontId="2" fillId="0" borderId="13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4" fontId="0" fillId="0" borderId="0" xfId="0" applyNumberFormat="1" applyFill="1" applyBorder="1" applyAlignment="1">
      <alignment/>
    </xf>
    <xf numFmtId="0" fontId="0" fillId="0" borderId="0" xfId="0" applyFont="1" applyBorder="1" applyAlignment="1">
      <alignment horizontal="center"/>
    </xf>
    <xf numFmtId="185" fontId="0" fillId="0" borderId="11" xfId="0" applyNumberFormat="1" applyBorder="1" applyAlignment="1">
      <alignment/>
    </xf>
    <xf numFmtId="185" fontId="0" fillId="0" borderId="11" xfId="62" applyNumberFormat="1" applyFont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342900</xdr:colOff>
      <xdr:row>0</xdr:row>
      <xdr:rowOff>76200</xdr:rowOff>
    </xdr:from>
    <xdr:to>
      <xdr:col>5</xdr:col>
      <xdr:colOff>476250</xdr:colOff>
      <xdr:row>6</xdr:row>
      <xdr:rowOff>133350</xdr:rowOff>
    </xdr:to>
    <xdr:pic>
      <xdr:nvPicPr>
        <xdr:cNvPr id="1" name="Picture 3" descr="brasao mariopoli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76200"/>
          <a:ext cx="10191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view="pageBreakPreview" zoomScaleSheetLayoutView="100" workbookViewId="0" topLeftCell="A1">
      <selection activeCell="F42" sqref="F42"/>
    </sheetView>
  </sheetViews>
  <sheetFormatPr defaultColWidth="9.140625" defaultRowHeight="12.75"/>
  <cols>
    <col min="1" max="1" width="7.8515625" style="0" bestFit="1" customWidth="1"/>
    <col min="2" max="2" width="91.140625" style="0" customWidth="1"/>
    <col min="3" max="3" width="8.57421875" style="0" bestFit="1" customWidth="1"/>
    <col min="4" max="4" width="11.57421875" style="0" bestFit="1" customWidth="1"/>
    <col min="5" max="5" width="13.28125" style="0" bestFit="1" customWidth="1"/>
    <col min="6" max="6" width="16.421875" style="0" customWidth="1"/>
    <col min="7" max="7" width="8.28125" style="0" customWidth="1"/>
    <col min="8" max="8" width="9.28125" style="0" bestFit="1" customWidth="1"/>
    <col min="9" max="9" width="6.140625" style="0" customWidth="1"/>
    <col min="12" max="12" width="5.57421875" style="0" customWidth="1"/>
    <col min="13" max="13" width="13.7109375" style="0" customWidth="1"/>
    <col min="14" max="14" width="14.28125" style="0" customWidth="1"/>
  </cols>
  <sheetData>
    <row r="1" spans="1:6" ht="12.75">
      <c r="A1" s="21"/>
      <c r="B1" s="22" t="s">
        <v>1</v>
      </c>
      <c r="C1" s="23"/>
      <c r="D1" s="23"/>
      <c r="E1" s="23"/>
      <c r="F1" s="24"/>
    </row>
    <row r="2" spans="1:6" ht="12.75">
      <c r="A2" s="25"/>
      <c r="B2" s="26" t="s">
        <v>24</v>
      </c>
      <c r="C2" s="27"/>
      <c r="D2" s="27"/>
      <c r="E2" s="27"/>
      <c r="F2" s="28"/>
    </row>
    <row r="3" spans="1:6" ht="12.75">
      <c r="A3" s="29"/>
      <c r="B3" s="26" t="s">
        <v>34</v>
      </c>
      <c r="C3" s="27"/>
      <c r="D3" s="26"/>
      <c r="E3" s="27"/>
      <c r="F3" s="28"/>
    </row>
    <row r="4" spans="1:8" ht="12.75">
      <c r="A4" s="29"/>
      <c r="B4" s="26" t="s">
        <v>35</v>
      </c>
      <c r="C4" s="27"/>
      <c r="D4" s="26"/>
      <c r="E4" s="27"/>
      <c r="F4" s="28"/>
      <c r="G4" s="20" t="s">
        <v>25</v>
      </c>
      <c r="H4">
        <v>1.2766</v>
      </c>
    </row>
    <row r="5" spans="1:8" ht="12.75">
      <c r="A5" s="29"/>
      <c r="B5" s="26"/>
      <c r="C5" s="27"/>
      <c r="D5" s="26"/>
      <c r="E5" s="27"/>
      <c r="F5" s="28"/>
      <c r="H5">
        <v>1.1766</v>
      </c>
    </row>
    <row r="6" spans="1:6" ht="12.75">
      <c r="A6" s="29"/>
      <c r="B6" s="26" t="s">
        <v>26</v>
      </c>
      <c r="C6" s="27"/>
      <c r="D6" s="26"/>
      <c r="E6" s="27"/>
      <c r="F6" s="28"/>
    </row>
    <row r="7" spans="1:6" ht="13.5" thickBot="1">
      <c r="A7" s="29"/>
      <c r="B7" s="26" t="s">
        <v>33</v>
      </c>
      <c r="C7" s="27"/>
      <c r="D7" s="26"/>
      <c r="E7" s="27"/>
      <c r="F7" s="28"/>
    </row>
    <row r="8" spans="1:6" ht="13.5" thickBot="1">
      <c r="A8" s="29"/>
      <c r="B8" s="26"/>
      <c r="C8" s="26"/>
      <c r="D8" s="26"/>
      <c r="E8" s="6" t="s">
        <v>32</v>
      </c>
      <c r="F8" s="6" t="s">
        <v>32</v>
      </c>
    </row>
    <row r="9" spans="1:6" ht="13.5" thickBot="1">
      <c r="A9" s="7" t="s">
        <v>2</v>
      </c>
      <c r="B9" s="8" t="s">
        <v>0</v>
      </c>
      <c r="C9" s="7" t="s">
        <v>4</v>
      </c>
      <c r="D9" s="9" t="s">
        <v>3</v>
      </c>
      <c r="E9" s="10" t="s">
        <v>5</v>
      </c>
      <c r="F9" s="10" t="s">
        <v>6</v>
      </c>
    </row>
    <row r="10" spans="1:6" ht="12.75">
      <c r="A10" s="2"/>
      <c r="B10" s="2"/>
      <c r="C10" s="11"/>
      <c r="D10" s="2"/>
      <c r="E10" s="2"/>
      <c r="F10" s="2"/>
    </row>
    <row r="11" spans="1:13" ht="12.75">
      <c r="A11" s="4"/>
      <c r="B11" s="3"/>
      <c r="C11" s="13"/>
      <c r="D11" s="4"/>
      <c r="E11" s="31"/>
      <c r="F11" s="19"/>
      <c r="H11" s="14">
        <f>G11*1.3</f>
        <v>0</v>
      </c>
      <c r="I11" s="14"/>
      <c r="J11" s="14"/>
      <c r="K11" s="14">
        <f>J11*1.3</f>
        <v>0</v>
      </c>
      <c r="M11" s="14">
        <f>K11+L11</f>
        <v>0</v>
      </c>
    </row>
    <row r="12" spans="1:13" ht="12.75">
      <c r="A12" s="4">
        <v>1</v>
      </c>
      <c r="B12" s="5" t="s">
        <v>27</v>
      </c>
      <c r="C12" s="12"/>
      <c r="D12" s="3"/>
      <c r="E12" s="31"/>
      <c r="F12" s="3"/>
      <c r="H12" s="14">
        <f>G12*1.3</f>
        <v>0</v>
      </c>
      <c r="I12" s="14"/>
      <c r="K12" s="14">
        <f>J12*1.3</f>
        <v>0</v>
      </c>
      <c r="M12" s="14">
        <f>K12+L12</f>
        <v>0</v>
      </c>
    </row>
    <row r="13" spans="1:16" ht="12.75">
      <c r="A13" s="4">
        <v>421000</v>
      </c>
      <c r="B13" s="32" t="s">
        <v>11</v>
      </c>
      <c r="C13" s="17" t="s">
        <v>10</v>
      </c>
      <c r="D13" s="40">
        <v>4004.58</v>
      </c>
      <c r="E13" s="31">
        <v>14.939999</v>
      </c>
      <c r="F13" s="18">
        <f>E13*D13</f>
        <v>59828.42119542</v>
      </c>
      <c r="G13">
        <v>8.5</v>
      </c>
      <c r="H13" s="14">
        <f>G13*1.3</f>
        <v>11.05</v>
      </c>
      <c r="I13" s="14"/>
      <c r="J13" s="14">
        <v>8.11</v>
      </c>
      <c r="K13" s="14">
        <f>J13*1.3</f>
        <v>10.543</v>
      </c>
      <c r="M13" s="14">
        <f>K13+L13</f>
        <v>10.543</v>
      </c>
      <c r="O13" s="12">
        <f>2280.914+1723.665</f>
        <v>4004.579</v>
      </c>
      <c r="P13" s="17" t="s">
        <v>10</v>
      </c>
    </row>
    <row r="14" spans="1:16" ht="12.75">
      <c r="A14" s="4">
        <v>401000</v>
      </c>
      <c r="B14" s="32" t="s">
        <v>12</v>
      </c>
      <c r="C14" s="17" t="s">
        <v>10</v>
      </c>
      <c r="D14" s="41">
        <v>1723.67</v>
      </c>
      <c r="E14" s="31">
        <v>7.78</v>
      </c>
      <c r="F14" s="18">
        <f>E14*D14</f>
        <v>13410.152600000001</v>
      </c>
      <c r="G14">
        <v>4.31</v>
      </c>
      <c r="H14" s="14">
        <f>G14*1.3</f>
        <v>5.603</v>
      </c>
      <c r="I14" s="14"/>
      <c r="J14" s="14">
        <v>4.15</v>
      </c>
      <c r="K14" s="14">
        <f>J14*1.3</f>
        <v>5.3950000000000005</v>
      </c>
      <c r="M14" s="14">
        <f>K14+L14</f>
        <v>5.3950000000000005</v>
      </c>
      <c r="O14" s="13">
        <f>1723.665</f>
        <v>1723.665</v>
      </c>
      <c r="P14" s="17" t="s">
        <v>10</v>
      </c>
    </row>
    <row r="15" spans="1:16" ht="12.75">
      <c r="A15" s="4"/>
      <c r="B15" s="32"/>
      <c r="C15" s="17"/>
      <c r="D15" s="41"/>
      <c r="E15" s="31"/>
      <c r="F15" s="18"/>
      <c r="H15" s="14"/>
      <c r="I15" s="14"/>
      <c r="J15" s="14"/>
      <c r="K15" s="14"/>
      <c r="M15" s="14"/>
      <c r="O15" s="13"/>
      <c r="P15" s="17"/>
    </row>
    <row r="16" spans="1:16" ht="12.75">
      <c r="A16" s="4"/>
      <c r="B16" s="3"/>
      <c r="C16" s="4"/>
      <c r="D16" s="41"/>
      <c r="E16" s="31" t="s">
        <v>39</v>
      </c>
      <c r="F16" s="18">
        <f>F14+F13</f>
        <v>73238.57379542</v>
      </c>
      <c r="H16" s="14">
        <f>G16*1.3</f>
        <v>0</v>
      </c>
      <c r="I16" s="14"/>
      <c r="K16" s="14">
        <f>J16*1.3</f>
        <v>0</v>
      </c>
      <c r="M16" s="14">
        <f>K16+L16</f>
        <v>0</v>
      </c>
      <c r="O16" s="13"/>
      <c r="P16" s="4"/>
    </row>
    <row r="17" spans="1:16" ht="12.75">
      <c r="A17" s="4">
        <v>2</v>
      </c>
      <c r="B17" s="5" t="s">
        <v>28</v>
      </c>
      <c r="C17" s="4"/>
      <c r="D17" s="41"/>
      <c r="E17" s="31"/>
      <c r="F17" s="18"/>
      <c r="H17" s="14">
        <f>G17*1.3</f>
        <v>0</v>
      </c>
      <c r="I17" s="14"/>
      <c r="K17" s="14">
        <f>J17*1.3</f>
        <v>0</v>
      </c>
      <c r="M17" s="14">
        <f>K17+L17</f>
        <v>0</v>
      </c>
      <c r="O17" s="13"/>
      <c r="P17" s="4"/>
    </row>
    <row r="18" spans="1:16" ht="12.75">
      <c r="A18" s="4">
        <v>531000</v>
      </c>
      <c r="B18" s="15" t="s">
        <v>14</v>
      </c>
      <c r="C18" s="17" t="s">
        <v>10</v>
      </c>
      <c r="D18" s="40">
        <v>1643.18</v>
      </c>
      <c r="E18" s="31">
        <v>258.879995</v>
      </c>
      <c r="F18" s="18">
        <f>E18*D18</f>
        <v>425386.43018410006</v>
      </c>
      <c r="H18" s="14"/>
      <c r="I18" s="14"/>
      <c r="K18" s="14"/>
      <c r="L18">
        <v>28.4</v>
      </c>
      <c r="M18" s="14"/>
      <c r="O18" s="13"/>
      <c r="P18" s="4"/>
    </row>
    <row r="19" spans="1:16" ht="12.75">
      <c r="A19" s="4">
        <v>570000</v>
      </c>
      <c r="B19" s="15" t="s">
        <v>18</v>
      </c>
      <c r="C19" s="17" t="s">
        <v>16</v>
      </c>
      <c r="D19" s="34">
        <v>1339.39</v>
      </c>
      <c r="E19" s="31">
        <v>380.449999</v>
      </c>
      <c r="F19" s="18">
        <f>E19*D19</f>
        <v>509570.92416061</v>
      </c>
      <c r="H19" s="14"/>
      <c r="I19" s="14"/>
      <c r="K19" s="14"/>
      <c r="L19">
        <v>32.766</v>
      </c>
      <c r="M19" s="14"/>
      <c r="O19" s="13"/>
      <c r="P19" s="4"/>
    </row>
    <row r="20" spans="1:16" ht="12.75">
      <c r="A20" s="4">
        <v>560100</v>
      </c>
      <c r="B20" s="15" t="s">
        <v>36</v>
      </c>
      <c r="C20" s="17" t="s">
        <v>7</v>
      </c>
      <c r="D20" s="40">
        <f>1635*6.7</f>
        <v>10954.5</v>
      </c>
      <c r="E20" s="31">
        <v>1.02</v>
      </c>
      <c r="F20" s="18">
        <f>E20*D20</f>
        <v>11173.59</v>
      </c>
      <c r="H20" s="14"/>
      <c r="I20" s="14"/>
      <c r="K20" s="14"/>
      <c r="M20" s="14"/>
      <c r="O20" s="13"/>
      <c r="P20" s="4"/>
    </row>
    <row r="21" spans="1:16" ht="12.75">
      <c r="A21" s="4">
        <v>531500</v>
      </c>
      <c r="B21" s="15" t="s">
        <v>13</v>
      </c>
      <c r="C21" s="17" t="s">
        <v>10</v>
      </c>
      <c r="D21" s="41">
        <f>7*1635*0.2</f>
        <v>2289</v>
      </c>
      <c r="E21" s="31">
        <v>152.03</v>
      </c>
      <c r="F21" s="18">
        <f>E21*D21</f>
        <v>347996.67</v>
      </c>
      <c r="G21">
        <v>82.8</v>
      </c>
      <c r="H21" s="14">
        <f>G21*1.3</f>
        <v>107.64</v>
      </c>
      <c r="I21" s="14"/>
      <c r="J21">
        <v>81.82</v>
      </c>
      <c r="K21" s="14">
        <f>J21*1.3</f>
        <v>106.366</v>
      </c>
      <c r="L21">
        <f>23.7*1.2</f>
        <v>28.439999999999998</v>
      </c>
      <c r="M21" s="14">
        <f>K21+L21</f>
        <v>134.80599999999998</v>
      </c>
      <c r="N21" t="s">
        <v>23</v>
      </c>
      <c r="O21" s="13">
        <f>6.7*1650*0.15</f>
        <v>1658.25</v>
      </c>
      <c r="P21" s="17" t="s">
        <v>10</v>
      </c>
    </row>
    <row r="22" spans="1:16" ht="12.75">
      <c r="A22" s="4">
        <v>561100</v>
      </c>
      <c r="B22" s="15" t="s">
        <v>37</v>
      </c>
      <c r="C22" s="17" t="s">
        <v>7</v>
      </c>
      <c r="D22" s="34">
        <f>1635*6.4</f>
        <v>10464</v>
      </c>
      <c r="E22" s="31">
        <v>0.57</v>
      </c>
      <c r="F22" s="18">
        <f>E22*D22</f>
        <v>5964.48</v>
      </c>
      <c r="G22">
        <v>0.23</v>
      </c>
      <c r="H22" s="14">
        <f>G22*1.3</f>
        <v>0.29900000000000004</v>
      </c>
      <c r="I22" s="14"/>
      <c r="J22">
        <v>0.21</v>
      </c>
      <c r="K22" s="14">
        <f>J22*1.3</f>
        <v>0.273</v>
      </c>
      <c r="M22" s="14">
        <f>K22+L22</f>
        <v>0.273</v>
      </c>
      <c r="O22" s="33">
        <f>1650*6.4</f>
        <v>10560</v>
      </c>
      <c r="P22" s="17" t="s">
        <v>7</v>
      </c>
    </row>
    <row r="23" spans="1:16" ht="12.75">
      <c r="A23" s="4"/>
      <c r="B23" s="15"/>
      <c r="C23" s="17"/>
      <c r="D23" s="34"/>
      <c r="E23" s="31"/>
      <c r="F23" s="18"/>
      <c r="H23" s="14"/>
      <c r="I23" s="14"/>
      <c r="K23" s="14"/>
      <c r="M23" s="14"/>
      <c r="O23" s="33"/>
      <c r="P23" s="17"/>
    </row>
    <row r="24" spans="1:16" ht="12.75">
      <c r="A24" s="4"/>
      <c r="B24" s="15"/>
      <c r="C24" s="17"/>
      <c r="D24" s="34"/>
      <c r="E24" s="31" t="s">
        <v>39</v>
      </c>
      <c r="F24" s="18">
        <f>SUM(F18:F22)</f>
        <v>1300092.09434471</v>
      </c>
      <c r="H24" s="14"/>
      <c r="I24" s="14"/>
      <c r="K24" s="14"/>
      <c r="M24" s="14"/>
      <c r="O24" s="33"/>
      <c r="P24" s="17"/>
    </row>
    <row r="25" spans="1:16" ht="12.75">
      <c r="A25" s="4">
        <v>3</v>
      </c>
      <c r="B25" s="5" t="s">
        <v>29</v>
      </c>
      <c r="C25" s="17"/>
      <c r="D25" s="34"/>
      <c r="E25" s="31"/>
      <c r="F25" s="18"/>
      <c r="H25" s="14"/>
      <c r="I25" s="14"/>
      <c r="K25" s="14"/>
      <c r="M25" s="14"/>
      <c r="O25" s="33"/>
      <c r="P25" s="17"/>
    </row>
    <row r="26" spans="1:16" ht="12.75">
      <c r="A26" s="4">
        <v>589000</v>
      </c>
      <c r="B26" s="15" t="s">
        <v>19</v>
      </c>
      <c r="C26" s="17" t="s">
        <v>16</v>
      </c>
      <c r="D26" s="34">
        <v>76.345</v>
      </c>
      <c r="E26" s="31">
        <v>7397.9899</v>
      </c>
      <c r="F26" s="18">
        <f>E26*D26</f>
        <v>564799.5389154999</v>
      </c>
      <c r="H26" s="14"/>
      <c r="I26" s="14"/>
      <c r="K26" s="14"/>
      <c r="M26" s="14"/>
      <c r="O26" s="33"/>
      <c r="P26" s="17"/>
    </row>
    <row r="27" spans="1:16" ht="12.75">
      <c r="A27" s="4">
        <v>589100</v>
      </c>
      <c r="B27" s="15" t="s">
        <v>15</v>
      </c>
      <c r="C27" s="17" t="s">
        <v>16</v>
      </c>
      <c r="D27" s="34">
        <v>13.145</v>
      </c>
      <c r="E27" s="31">
        <v>9151.3499</v>
      </c>
      <c r="F27" s="18">
        <f>E27*D27</f>
        <v>120294.49443549999</v>
      </c>
      <c r="H27" s="14"/>
      <c r="I27" s="14"/>
      <c r="K27" s="14"/>
      <c r="M27" s="14"/>
      <c r="O27" s="33"/>
      <c r="P27" s="17"/>
    </row>
    <row r="28" spans="1:16" ht="12.75">
      <c r="A28" s="4">
        <v>589420</v>
      </c>
      <c r="B28" s="15" t="s">
        <v>17</v>
      </c>
      <c r="C28" s="17" t="s">
        <v>16</v>
      </c>
      <c r="D28" s="34">
        <v>5.232</v>
      </c>
      <c r="E28" s="31">
        <v>5318.959</v>
      </c>
      <c r="F28" s="18">
        <f>E28*D28</f>
        <v>27828.793488</v>
      </c>
      <c r="H28" s="14"/>
      <c r="I28" s="14"/>
      <c r="K28" s="14"/>
      <c r="M28" s="14"/>
      <c r="O28" s="33"/>
      <c r="P28" s="17"/>
    </row>
    <row r="29" spans="1:16" ht="12.75">
      <c r="A29" s="4"/>
      <c r="B29" s="15"/>
      <c r="C29" s="17"/>
      <c r="D29" s="34"/>
      <c r="E29" s="31"/>
      <c r="F29" s="18"/>
      <c r="H29" s="14"/>
      <c r="I29" s="14"/>
      <c r="K29" s="14"/>
      <c r="M29" s="14"/>
      <c r="O29" s="33"/>
      <c r="P29" s="17"/>
    </row>
    <row r="30" spans="1:16" ht="12.75">
      <c r="A30" s="4"/>
      <c r="B30" s="15"/>
      <c r="C30" s="17"/>
      <c r="D30" s="34"/>
      <c r="E30" s="31" t="s">
        <v>39</v>
      </c>
      <c r="F30" s="18">
        <f>ROUNDDOWN(SUM(F26:F28),2)</f>
        <v>712922.82</v>
      </c>
      <c r="H30" s="14"/>
      <c r="I30" s="14"/>
      <c r="K30" s="14"/>
      <c r="M30" s="14"/>
      <c r="O30" s="33"/>
      <c r="P30" s="17"/>
    </row>
    <row r="31" spans="1:16" ht="12.75">
      <c r="A31" s="4">
        <v>4</v>
      </c>
      <c r="B31" s="5" t="s">
        <v>30</v>
      </c>
      <c r="C31" s="17"/>
      <c r="D31" s="34"/>
      <c r="E31" s="31"/>
      <c r="F31" s="18"/>
      <c r="H31" s="14"/>
      <c r="I31" s="14"/>
      <c r="K31" s="14"/>
      <c r="M31" s="14"/>
      <c r="O31" s="33"/>
      <c r="P31" s="17"/>
    </row>
    <row r="32" spans="1:16" ht="12.75">
      <c r="A32" s="4">
        <v>800000</v>
      </c>
      <c r="B32" s="15" t="s">
        <v>21</v>
      </c>
      <c r="C32" s="17" t="s">
        <v>7</v>
      </c>
      <c r="D32" s="40">
        <f>1635*1.2*2</f>
        <v>3924</v>
      </c>
      <c r="E32" s="31">
        <v>14.51</v>
      </c>
      <c r="F32" s="18">
        <f>E32*D32</f>
        <v>56937.24</v>
      </c>
      <c r="H32" s="14">
        <f>G32*1.3</f>
        <v>0</v>
      </c>
      <c r="I32" s="14"/>
      <c r="K32" s="14">
        <f>J32*1.3</f>
        <v>0</v>
      </c>
      <c r="M32" s="14">
        <f>K32+L32</f>
        <v>0</v>
      </c>
      <c r="O32" s="12">
        <f>1650*1.2*2</f>
        <v>3960</v>
      </c>
      <c r="P32" s="17" t="s">
        <v>7</v>
      </c>
    </row>
    <row r="33" spans="1:16" ht="12.75">
      <c r="A33" s="4"/>
      <c r="B33" s="15"/>
      <c r="C33" s="17"/>
      <c r="D33" s="40"/>
      <c r="E33" s="31"/>
      <c r="F33" s="18"/>
      <c r="H33" s="14"/>
      <c r="I33" s="14"/>
      <c r="K33" s="14"/>
      <c r="M33" s="14"/>
      <c r="O33" s="12"/>
      <c r="P33" s="17"/>
    </row>
    <row r="34" spans="1:16" ht="12.75">
      <c r="A34" s="4"/>
      <c r="B34" s="15"/>
      <c r="C34" s="17"/>
      <c r="D34" s="40"/>
      <c r="E34" s="31" t="s">
        <v>39</v>
      </c>
      <c r="F34" s="18">
        <f>F32</f>
        <v>56937.24</v>
      </c>
      <c r="H34" s="14"/>
      <c r="I34" s="14"/>
      <c r="K34" s="14"/>
      <c r="M34" s="14"/>
      <c r="O34" s="12"/>
      <c r="P34" s="17"/>
    </row>
    <row r="35" spans="1:16" ht="12.75">
      <c r="A35" s="4">
        <v>5</v>
      </c>
      <c r="B35" s="5" t="s">
        <v>31</v>
      </c>
      <c r="C35" s="17"/>
      <c r="D35" s="40"/>
      <c r="E35" s="31"/>
      <c r="F35" s="18"/>
      <c r="H35" s="14"/>
      <c r="I35" s="14"/>
      <c r="K35" s="14"/>
      <c r="M35" s="14"/>
      <c r="O35" s="12"/>
      <c r="P35" s="17"/>
    </row>
    <row r="36" spans="1:16" ht="12.75">
      <c r="A36" s="4">
        <v>822000</v>
      </c>
      <c r="B36" s="15" t="s">
        <v>38</v>
      </c>
      <c r="C36" s="17" t="s">
        <v>7</v>
      </c>
      <c r="D36" s="40">
        <f>1635*0.12*4</f>
        <v>784.8</v>
      </c>
      <c r="E36" s="31">
        <v>37.63</v>
      </c>
      <c r="F36" s="18">
        <f>E36*D36</f>
        <v>29532.024</v>
      </c>
      <c r="G36">
        <v>23.7</v>
      </c>
      <c r="H36" s="14">
        <f>G36*1.3</f>
        <v>30.81</v>
      </c>
      <c r="I36" s="14"/>
      <c r="J36">
        <v>23.04</v>
      </c>
      <c r="K36" s="14">
        <f>J36*1.3</f>
        <v>29.951999999999998</v>
      </c>
      <c r="M36" s="14">
        <f>K36+L36</f>
        <v>29.951999999999998</v>
      </c>
      <c r="O36" s="12">
        <f>1650*0.12*3.8</f>
        <v>752.4</v>
      </c>
      <c r="P36" s="17" t="s">
        <v>7</v>
      </c>
    </row>
    <row r="37" spans="1:16" ht="12.75">
      <c r="A37" s="4">
        <v>820000</v>
      </c>
      <c r="B37" s="15" t="s">
        <v>20</v>
      </c>
      <c r="C37" s="17" t="s">
        <v>7</v>
      </c>
      <c r="D37" s="34">
        <v>17.57</v>
      </c>
      <c r="E37" s="31">
        <v>756.37</v>
      </c>
      <c r="F37" s="18">
        <f>E37*D37</f>
        <v>13289.420900000001</v>
      </c>
      <c r="G37">
        <v>530.62</v>
      </c>
      <c r="H37" s="14">
        <f>G37*1.3</f>
        <v>689.806</v>
      </c>
      <c r="I37" s="14"/>
      <c r="J37">
        <v>520.79</v>
      </c>
      <c r="K37" s="14">
        <f>J37*1.3</f>
        <v>677.0269999999999</v>
      </c>
      <c r="M37" s="14">
        <f>K37+L37</f>
        <v>677.0269999999999</v>
      </c>
      <c r="O37" s="33">
        <v>15.57</v>
      </c>
      <c r="P37" s="17" t="s">
        <v>7</v>
      </c>
    </row>
    <row r="38" spans="1:16" ht="12.75">
      <c r="A38" s="4">
        <v>821000</v>
      </c>
      <c r="B38" s="3" t="s">
        <v>8</v>
      </c>
      <c r="C38" s="17" t="s">
        <v>9</v>
      </c>
      <c r="D38" s="34">
        <v>13</v>
      </c>
      <c r="E38" s="31">
        <v>196.85</v>
      </c>
      <c r="F38" s="18">
        <f>E38*D38</f>
        <v>2559.0499999999997</v>
      </c>
      <c r="G38">
        <v>132.99</v>
      </c>
      <c r="H38" s="14">
        <f>G38*1.3</f>
        <v>172.88700000000003</v>
      </c>
      <c r="I38" s="14"/>
      <c r="J38">
        <v>128.47</v>
      </c>
      <c r="K38" s="14">
        <f>J38*1.3</f>
        <v>167.011</v>
      </c>
      <c r="M38" s="14">
        <f>K38+L38</f>
        <v>167.011</v>
      </c>
      <c r="O38" s="33">
        <v>11</v>
      </c>
      <c r="P38" s="17" t="s">
        <v>9</v>
      </c>
    </row>
    <row r="39" spans="1:16" ht="12.75">
      <c r="A39" s="4"/>
      <c r="B39" s="3"/>
      <c r="C39" s="17"/>
      <c r="D39" s="33"/>
      <c r="E39" s="31"/>
      <c r="F39" s="18"/>
      <c r="H39" s="14"/>
      <c r="I39" s="14"/>
      <c r="K39" s="14"/>
      <c r="M39" s="14"/>
      <c r="O39" s="38"/>
      <c r="P39" s="39"/>
    </row>
    <row r="40" spans="1:13" ht="13.5" thickBot="1">
      <c r="A40" s="4"/>
      <c r="B40" s="3"/>
      <c r="C40" s="12"/>
      <c r="D40" s="17"/>
      <c r="E40" s="31" t="s">
        <v>39</v>
      </c>
      <c r="F40" s="18">
        <f>SUM(F36:F38)</f>
        <v>45380.494900000005</v>
      </c>
      <c r="H40" s="14">
        <f>G40*1.3</f>
        <v>0</v>
      </c>
      <c r="I40" s="14"/>
      <c r="K40" s="14">
        <f>J40*1.3</f>
        <v>0</v>
      </c>
      <c r="M40" s="14">
        <f>K40+L40</f>
        <v>0</v>
      </c>
    </row>
    <row r="41" spans="1:9" ht="13.5" thickBot="1">
      <c r="A41" s="35" t="s">
        <v>22</v>
      </c>
      <c r="B41" s="36"/>
      <c r="C41" s="36"/>
      <c r="D41" s="36"/>
      <c r="E41" s="37"/>
      <c r="F41" s="30">
        <f>ROUNDDOWN(F40+F34+F30+F24+F16,2)-0.01</f>
        <v>2188571.2100000004</v>
      </c>
      <c r="H41" s="16"/>
      <c r="I41" s="16"/>
    </row>
    <row r="42" spans="5:9" ht="12.75">
      <c r="E42" s="1"/>
      <c r="H42" s="16"/>
      <c r="I42" s="16"/>
    </row>
    <row r="43" spans="6:9" ht="12.75">
      <c r="F43" s="14">
        <f>F41/(1650*6)</f>
        <v>221.06779898989905</v>
      </c>
      <c r="H43" s="16"/>
      <c r="I43" s="16"/>
    </row>
    <row r="44" spans="8:9" ht="12.75">
      <c r="H44" s="16"/>
      <c r="I44" s="16"/>
    </row>
    <row r="45" spans="8:9" ht="12.75">
      <c r="H45" s="16"/>
      <c r="I45" s="16"/>
    </row>
    <row r="46" spans="8:9" ht="12.75">
      <c r="H46" s="16"/>
      <c r="I46" s="16"/>
    </row>
    <row r="47" spans="8:9" ht="12.75">
      <c r="H47" s="16"/>
      <c r="I47" s="16"/>
    </row>
    <row r="48" spans="8:9" ht="12.75">
      <c r="H48" s="16"/>
      <c r="I48" s="16"/>
    </row>
  </sheetData>
  <sheetProtection/>
  <mergeCells count="1">
    <mergeCell ref="A41:E4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75" r:id="rId2"/>
  <headerFooter alignWithMargins="0">
    <oddHeader>&amp;CPLANILHA DE ORÇAMENTO</oddHeader>
    <oddFooter>&amp;RAgosto/2022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burmester</dc:creator>
  <cp:keywords/>
  <dc:description/>
  <cp:lastModifiedBy>Plan &amp; Projetos</cp:lastModifiedBy>
  <cp:lastPrinted>2022-08-24T13:36:15Z</cp:lastPrinted>
  <dcterms:created xsi:type="dcterms:W3CDTF">2013-04-17T12:12:32Z</dcterms:created>
  <dcterms:modified xsi:type="dcterms:W3CDTF">2022-10-11T14:13:05Z</dcterms:modified>
  <cp:category/>
  <cp:version/>
  <cp:contentType/>
  <cp:contentStatus/>
</cp:coreProperties>
</file>