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ORÇAMENTO" sheetId="1" r:id="rId1"/>
    <sheet name="CRONOGRAMA" sheetId="2" r:id="rId2"/>
  </sheets>
  <definedNames>
    <definedName name="_xlnm.Print_Area" localSheetId="0">'ORÇAMENTO'!$A$1:$F$29</definedName>
  </definedNames>
  <calcPr fullCalcOnLoad="1"/>
</workbook>
</file>

<file path=xl/sharedStrings.xml><?xml version="1.0" encoding="utf-8"?>
<sst xmlns="http://schemas.openxmlformats.org/spreadsheetml/2006/main" count="89" uniqueCount="50">
  <si>
    <t>Placa de sinalização c/ pelicula refletiva</t>
  </si>
  <si>
    <t>m2</t>
  </si>
  <si>
    <t>Serviço</t>
  </si>
  <si>
    <t>Sinalização</t>
  </si>
  <si>
    <t xml:space="preserve">Suporte de madeira 3 " x  3 " p/placa de sinalização </t>
  </si>
  <si>
    <t>Pavimentação</t>
  </si>
  <si>
    <t>pç</t>
  </si>
  <si>
    <t>m</t>
  </si>
  <si>
    <t>Enchimento c/ argila p/pav. Poliedrico</t>
  </si>
  <si>
    <t>Compactação de pavimento poliedrico</t>
  </si>
  <si>
    <t>PREFEITURA  MUNICIPAL DE MARIÓPOLIS</t>
  </si>
  <si>
    <t>Extração , carga , transp. Assent. Cordão lat. Pedra p/pedra p/pav. Poliédrico</t>
  </si>
  <si>
    <t>Extração,carga , transp. Preparo e assentamento do poliedro</t>
  </si>
  <si>
    <t>OBRA: PAVIMENTAÇÃO POLIÉDRICA</t>
  </si>
  <si>
    <t>m3</t>
  </si>
  <si>
    <t>Código</t>
  </si>
  <si>
    <t>Quantidade</t>
  </si>
  <si>
    <t>Unidade</t>
  </si>
  <si>
    <t xml:space="preserve">Valor </t>
  </si>
  <si>
    <t>Unitário R$</t>
  </si>
  <si>
    <t>Valor</t>
  </si>
  <si>
    <t>Total R$</t>
  </si>
  <si>
    <t>1º mês</t>
  </si>
  <si>
    <t>2º mês</t>
  </si>
  <si>
    <t>3ºmês</t>
  </si>
  <si>
    <t>4º mês</t>
  </si>
  <si>
    <t>5º mês</t>
  </si>
  <si>
    <t>Quant.</t>
  </si>
  <si>
    <t>Unid.</t>
  </si>
  <si>
    <t>Unit.R$</t>
  </si>
  <si>
    <t>TOTAL</t>
  </si>
  <si>
    <t>TOTAL ACUMULADO</t>
  </si>
  <si>
    <t>Colchão de argila p/ pav. Poliedrico - e=15cm</t>
  </si>
  <si>
    <t>Esc. carga e transporte 1A cat. 5000 - 6000m (colchão e rejunte)</t>
  </si>
  <si>
    <t>6º mês</t>
  </si>
  <si>
    <t>Enleivamento da contenção lateral, largura de 0,60m para cada margem</t>
  </si>
  <si>
    <t>BDI:</t>
  </si>
  <si>
    <t>DATA:</t>
  </si>
  <si>
    <t>custo</t>
  </si>
  <si>
    <t>trechi</t>
  </si>
  <si>
    <t>largura</t>
  </si>
  <si>
    <t>Contenção lateral c/ solo local p/pav. Poliedrica (largura 60cm para cada margem)</t>
  </si>
  <si>
    <t>Escavação para saídas de água (pegadores de água)</t>
  </si>
  <si>
    <t>Regularização de leito/patrolamento (abertura de estrada)</t>
  </si>
  <si>
    <t>Escarificação, regularização e compactação de subleito (regularização de subleito)</t>
  </si>
  <si>
    <t>CRONOGRAMA FÍSICO FINANCEIRO</t>
  </si>
  <si>
    <t>Escavação de bueiros em 1a. Cat (bueiros captação de água em entradas)</t>
  </si>
  <si>
    <t>LOCAL: TRECHO ESTRADA VICINAL - MP-141 e 343 - COMUNIDADE COLONIA NOVA</t>
  </si>
  <si>
    <t>TRECHO TOTAL: 815m                  LARGURA: 5,7m</t>
  </si>
  <si>
    <t>BASE DE ORÇAMENTO: PLANILHA DO DER FEVEREIRO 2022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</si>
</sst>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3" fontId="0" fillId="0" borderId="0" xfId="6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1" xfId="62" applyFont="1" applyBorder="1" applyAlignment="1">
      <alignment/>
    </xf>
    <xf numFmtId="0" fontId="0" fillId="0" borderId="11" xfId="0" applyBorder="1" applyAlignment="1">
      <alignment horizontal="center"/>
    </xf>
    <xf numFmtId="43" fontId="0" fillId="0" borderId="12" xfId="62" applyFon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62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62" applyFont="1" applyBorder="1" applyAlignment="1">
      <alignment/>
    </xf>
    <xf numFmtId="43" fontId="3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3" fillId="0" borderId="12" xfId="62" applyFont="1" applyBorder="1" applyAlignment="1">
      <alignment/>
    </xf>
    <xf numFmtId="4" fontId="0" fillId="0" borderId="12" xfId="6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3" fontId="3" fillId="33" borderId="11" xfId="62" applyFont="1" applyFill="1" applyBorder="1" applyAlignment="1">
      <alignment/>
    </xf>
    <xf numFmtId="43" fontId="3" fillId="33" borderId="12" xfId="62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3" fontId="4" fillId="0" borderId="11" xfId="6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43" fontId="3" fillId="0" borderId="24" xfId="62" applyFont="1" applyBorder="1" applyAlignment="1">
      <alignment/>
    </xf>
    <xf numFmtId="0" fontId="0" fillId="0" borderId="26" xfId="0" applyBorder="1" applyAlignment="1">
      <alignment horizontal="center"/>
    </xf>
    <xf numFmtId="43" fontId="3" fillId="0" borderId="22" xfId="62" applyFont="1" applyBorder="1" applyAlignment="1">
      <alignment/>
    </xf>
    <xf numFmtId="43" fontId="3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43" fontId="4" fillId="0" borderId="24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43" fontId="3" fillId="0" borderId="28" xfId="62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29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28575</xdr:rowOff>
    </xdr:from>
    <xdr:to>
      <xdr:col>3</xdr:col>
      <xdr:colOff>371475</xdr:colOff>
      <xdr:row>6</xdr:row>
      <xdr:rowOff>142875</xdr:rowOff>
    </xdr:to>
    <xdr:pic>
      <xdr:nvPicPr>
        <xdr:cNvPr id="1" name="Picture 3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47625</xdr:rowOff>
    </xdr:from>
    <xdr:to>
      <xdr:col>11</xdr:col>
      <xdr:colOff>19050</xdr:colOff>
      <xdr:row>5</xdr:row>
      <xdr:rowOff>47625</xdr:rowOff>
    </xdr:to>
    <xdr:pic>
      <xdr:nvPicPr>
        <xdr:cNvPr id="1" name="Picture 1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476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workbookViewId="0" topLeftCell="A1">
      <selection activeCell="B35" sqref="B35"/>
    </sheetView>
  </sheetViews>
  <sheetFormatPr defaultColWidth="9.140625" defaultRowHeight="12.75"/>
  <cols>
    <col min="1" max="1" width="7.8515625" style="0" bestFit="1" customWidth="1"/>
    <col min="2" max="2" width="81.7109375" style="0" bestFit="1" customWidth="1"/>
    <col min="3" max="3" width="11.57421875" style="0" customWidth="1"/>
    <col min="5" max="5" width="11.00390625" style="0" customWidth="1"/>
    <col min="6" max="6" width="16.421875" style="0" customWidth="1"/>
    <col min="7" max="7" width="11.8515625" style="0" bestFit="1" customWidth="1"/>
  </cols>
  <sheetData>
    <row r="1" spans="1:2" ht="12.75">
      <c r="A1" s="10"/>
      <c r="B1" s="16" t="s">
        <v>10</v>
      </c>
    </row>
    <row r="2" spans="2:6" ht="12.75">
      <c r="B2" s="10" t="s">
        <v>13</v>
      </c>
      <c r="E2" s="10" t="s">
        <v>37</v>
      </c>
      <c r="F2" s="41">
        <v>44680</v>
      </c>
    </row>
    <row r="3" spans="1:5" ht="12.75">
      <c r="A3" s="10"/>
      <c r="B3" s="10"/>
      <c r="D3" s="10"/>
      <c r="E3" s="10"/>
    </row>
    <row r="4" spans="1:6" ht="12.75">
      <c r="A4" s="10"/>
      <c r="B4" s="10" t="s">
        <v>49</v>
      </c>
      <c r="D4" s="10"/>
      <c r="E4" s="10" t="s">
        <v>36</v>
      </c>
      <c r="F4" s="42">
        <v>0.3</v>
      </c>
    </row>
    <row r="5" spans="1:8" ht="12.75">
      <c r="A5" s="10"/>
      <c r="B5" s="10" t="s">
        <v>47</v>
      </c>
      <c r="D5" s="10"/>
      <c r="G5" t="s">
        <v>39</v>
      </c>
      <c r="H5">
        <v>815</v>
      </c>
    </row>
    <row r="6" spans="2:8" ht="13.5" thickBot="1">
      <c r="B6" s="10" t="s">
        <v>48</v>
      </c>
      <c r="G6" t="s">
        <v>40</v>
      </c>
      <c r="H6">
        <v>5.7</v>
      </c>
    </row>
    <row r="7" spans="1:9" ht="13.5" thickBot="1">
      <c r="A7" s="10"/>
      <c r="B7" s="10"/>
      <c r="C7" s="10"/>
      <c r="D7" s="10"/>
      <c r="E7" s="11" t="s">
        <v>18</v>
      </c>
      <c r="F7" s="11" t="s">
        <v>20</v>
      </c>
      <c r="G7" s="40" t="s">
        <v>38</v>
      </c>
      <c r="I7">
        <f>H5*H6</f>
        <v>4645.5</v>
      </c>
    </row>
    <row r="8" spans="1:6" ht="13.5" thickBot="1">
      <c r="A8" s="12" t="s">
        <v>15</v>
      </c>
      <c r="B8" s="13" t="s">
        <v>2</v>
      </c>
      <c r="C8" s="12" t="s">
        <v>16</v>
      </c>
      <c r="D8" s="14" t="s">
        <v>17</v>
      </c>
      <c r="E8" s="15" t="s">
        <v>19</v>
      </c>
      <c r="F8" s="15" t="s">
        <v>21</v>
      </c>
    </row>
    <row r="9" spans="1:6" ht="12.75">
      <c r="A9" s="2"/>
      <c r="B9" s="2"/>
      <c r="C9" s="17"/>
      <c r="D9" s="2"/>
      <c r="E9" s="2"/>
      <c r="F9" s="2"/>
    </row>
    <row r="10" spans="1:6" ht="12.75">
      <c r="A10" s="3"/>
      <c r="B10" s="9" t="s">
        <v>3</v>
      </c>
      <c r="C10" s="18"/>
      <c r="D10" s="3"/>
      <c r="E10" s="5"/>
      <c r="F10" s="3"/>
    </row>
    <row r="11" spans="1:7" ht="12.75">
      <c r="A11" s="6">
        <v>820000</v>
      </c>
      <c r="B11" s="3" t="s">
        <v>0</v>
      </c>
      <c r="C11" s="19">
        <v>6</v>
      </c>
      <c r="D11" s="6" t="s">
        <v>1</v>
      </c>
      <c r="E11" s="5">
        <f>(G11*$F$4)+G11</f>
        <v>474.903</v>
      </c>
      <c r="F11" s="5">
        <f>+C11*E11</f>
        <v>2849.418</v>
      </c>
      <c r="G11">
        <v>365.31</v>
      </c>
    </row>
    <row r="12" spans="1:7" ht="12.75">
      <c r="A12" s="6">
        <v>821000</v>
      </c>
      <c r="B12" s="3" t="s">
        <v>4</v>
      </c>
      <c r="C12" s="19">
        <v>4</v>
      </c>
      <c r="D12" s="6" t="s">
        <v>6</v>
      </c>
      <c r="E12" s="5">
        <f aca="true" t="shared" si="0" ref="E12:E26">(G12*$F$4)+G12</f>
        <v>200.45999999999998</v>
      </c>
      <c r="F12" s="5">
        <f>+C12*E12</f>
        <v>801.8399999999999</v>
      </c>
      <c r="G12">
        <v>154.2</v>
      </c>
    </row>
    <row r="13" spans="1:6" ht="12.75">
      <c r="A13" s="6"/>
      <c r="B13" s="3"/>
      <c r="C13" s="18"/>
      <c r="D13" s="3"/>
      <c r="E13" s="5"/>
      <c r="F13" s="5"/>
    </row>
    <row r="14" spans="1:6" ht="12.75">
      <c r="A14" s="6"/>
      <c r="B14" s="9" t="s">
        <v>5</v>
      </c>
      <c r="C14" s="18"/>
      <c r="D14" s="3"/>
      <c r="E14" s="5"/>
      <c r="F14" s="5"/>
    </row>
    <row r="15" spans="1:7" ht="12.75">
      <c r="A15" s="6">
        <v>401060</v>
      </c>
      <c r="B15" s="21" t="s">
        <v>43</v>
      </c>
      <c r="C15" s="18">
        <f>H5*(H6+1.2)</f>
        <v>5623.5</v>
      </c>
      <c r="D15" s="44" t="s">
        <v>1</v>
      </c>
      <c r="E15" s="5">
        <f t="shared" si="0"/>
        <v>0.22100000000000003</v>
      </c>
      <c r="F15" s="5">
        <f aca="true" t="shared" si="1" ref="F15:F26">+C15*E15</f>
        <v>1242.7935000000002</v>
      </c>
      <c r="G15">
        <v>0.17</v>
      </c>
    </row>
    <row r="16" spans="1:7" ht="12.75">
      <c r="A16" s="6">
        <v>401130</v>
      </c>
      <c r="B16" s="21" t="s">
        <v>42</v>
      </c>
      <c r="C16" s="18">
        <f>C21*0.6*0.6</f>
        <v>586.8</v>
      </c>
      <c r="D16" s="44" t="s">
        <v>14</v>
      </c>
      <c r="E16" s="5">
        <f t="shared" si="0"/>
        <v>5.212999999999999</v>
      </c>
      <c r="F16" s="5">
        <f t="shared" si="1"/>
        <v>3058.9883999999993</v>
      </c>
      <c r="G16">
        <v>4.01</v>
      </c>
    </row>
    <row r="17" spans="1:7" ht="12.75">
      <c r="A17" s="6">
        <v>600300</v>
      </c>
      <c r="B17" s="21" t="s">
        <v>46</v>
      </c>
      <c r="C17" s="18">
        <f>(50*3*0.6*0.6)+((50*5)*0.6*0.6)</f>
        <v>144</v>
      </c>
      <c r="D17" s="44" t="s">
        <v>14</v>
      </c>
      <c r="E17" s="5">
        <f t="shared" si="0"/>
        <v>13.909999999999998</v>
      </c>
      <c r="F17" s="5">
        <f t="shared" si="1"/>
        <v>2003.0399999999997</v>
      </c>
      <c r="G17">
        <v>10.7</v>
      </c>
    </row>
    <row r="18" spans="1:7" ht="12.75">
      <c r="A18" s="6">
        <v>500000</v>
      </c>
      <c r="B18" s="21" t="s">
        <v>44</v>
      </c>
      <c r="C18" s="18">
        <f>C15</f>
        <v>5623.5</v>
      </c>
      <c r="D18" s="44" t="s">
        <v>1</v>
      </c>
      <c r="E18" s="5">
        <f t="shared" si="0"/>
        <v>5.07</v>
      </c>
      <c r="F18" s="5">
        <f t="shared" si="1"/>
        <v>28511.145</v>
      </c>
      <c r="G18">
        <v>3.9</v>
      </c>
    </row>
    <row r="19" spans="1:7" ht="12.75">
      <c r="A19" s="6">
        <v>416010</v>
      </c>
      <c r="B19" s="21" t="s">
        <v>33</v>
      </c>
      <c r="C19" s="18">
        <f>0.15*$H$5*$H$6</f>
        <v>696.825</v>
      </c>
      <c r="D19" s="6" t="s">
        <v>14</v>
      </c>
      <c r="E19" s="5">
        <f t="shared" si="0"/>
        <v>23.296000000000003</v>
      </c>
      <c r="F19" s="5">
        <f t="shared" si="1"/>
        <v>16233.235200000003</v>
      </c>
      <c r="G19">
        <v>17.92</v>
      </c>
    </row>
    <row r="20" spans="1:7" ht="12.75">
      <c r="A20" s="6">
        <v>532600</v>
      </c>
      <c r="B20" s="3" t="s">
        <v>32</v>
      </c>
      <c r="C20" s="19">
        <f>($H$5*$H$6)</f>
        <v>4645.5</v>
      </c>
      <c r="D20" s="6" t="s">
        <v>1</v>
      </c>
      <c r="E20" s="5">
        <f t="shared" si="0"/>
        <v>2.899</v>
      </c>
      <c r="F20" s="5">
        <f t="shared" si="1"/>
        <v>13467.3045</v>
      </c>
      <c r="G20">
        <v>2.23</v>
      </c>
    </row>
    <row r="21" spans="1:10" ht="12.75">
      <c r="A21" s="6">
        <v>535200</v>
      </c>
      <c r="B21" s="3" t="s">
        <v>11</v>
      </c>
      <c r="C21" s="19">
        <f>$H$5*2</f>
        <v>1630</v>
      </c>
      <c r="D21" s="6" t="s">
        <v>7</v>
      </c>
      <c r="E21" s="5">
        <f t="shared" si="0"/>
        <v>14.105</v>
      </c>
      <c r="F21" s="5">
        <f>+C21*E21</f>
        <v>22991.15</v>
      </c>
      <c r="G21">
        <v>10.85</v>
      </c>
      <c r="J21">
        <f>H5*H6*35</f>
        <v>162592.5</v>
      </c>
    </row>
    <row r="22" spans="1:7" ht="12.75">
      <c r="A22" s="6">
        <v>521450</v>
      </c>
      <c r="B22" s="3" t="s">
        <v>12</v>
      </c>
      <c r="C22" s="19">
        <f>H5*5.4</f>
        <v>4401</v>
      </c>
      <c r="D22" s="6" t="s">
        <v>1</v>
      </c>
      <c r="E22" s="5">
        <f t="shared" si="0"/>
        <v>30.641</v>
      </c>
      <c r="F22" s="5">
        <f t="shared" si="1"/>
        <v>134851.041</v>
      </c>
      <c r="G22">
        <v>23.57</v>
      </c>
    </row>
    <row r="23" spans="1:7" ht="12.75">
      <c r="A23" s="6">
        <v>532650</v>
      </c>
      <c r="B23" s="3" t="s">
        <v>8</v>
      </c>
      <c r="C23" s="19">
        <f>$H$5*$H$6</f>
        <v>4645.5</v>
      </c>
      <c r="D23" s="6" t="s">
        <v>1</v>
      </c>
      <c r="E23" s="5">
        <f t="shared" si="0"/>
        <v>1.339</v>
      </c>
      <c r="F23" s="5">
        <f t="shared" si="1"/>
        <v>6220.3245</v>
      </c>
      <c r="G23">
        <v>1.03</v>
      </c>
    </row>
    <row r="24" spans="1:9" ht="12.75">
      <c r="A24" s="6">
        <v>532700</v>
      </c>
      <c r="B24" s="3" t="s">
        <v>9</v>
      </c>
      <c r="C24" s="19">
        <f>$H$5*$H$6</f>
        <v>4645.5</v>
      </c>
      <c r="D24" s="6" t="s">
        <v>1</v>
      </c>
      <c r="E24" s="5">
        <f t="shared" si="0"/>
        <v>0.7929999999999999</v>
      </c>
      <c r="F24" s="5">
        <f t="shared" si="1"/>
        <v>3683.8814999999995</v>
      </c>
      <c r="G24">
        <v>0.61</v>
      </c>
      <c r="I24" s="39" t="e">
        <f>F28/#REF!</f>
        <v>#REF!</v>
      </c>
    </row>
    <row r="25" spans="1:7" ht="12.75">
      <c r="A25" s="6">
        <v>575100</v>
      </c>
      <c r="B25" s="3" t="s">
        <v>41</v>
      </c>
      <c r="C25" s="19">
        <f>$H$5*0.6*2</f>
        <v>978</v>
      </c>
      <c r="D25" s="6" t="s">
        <v>1</v>
      </c>
      <c r="E25" s="5">
        <f t="shared" si="0"/>
        <v>2.184</v>
      </c>
      <c r="F25" s="5">
        <f t="shared" si="1"/>
        <v>2135.952</v>
      </c>
      <c r="G25">
        <v>1.68</v>
      </c>
    </row>
    <row r="26" spans="1:7" ht="13.5" thickBot="1">
      <c r="A26" s="23">
        <v>800000</v>
      </c>
      <c r="B26" s="4" t="s">
        <v>35</v>
      </c>
      <c r="C26" s="30">
        <f>H5*0.6*2</f>
        <v>978</v>
      </c>
      <c r="D26" s="23" t="s">
        <v>1</v>
      </c>
      <c r="E26" s="7">
        <f t="shared" si="0"/>
        <v>14.780999999999999</v>
      </c>
      <c r="F26" s="7">
        <f t="shared" si="1"/>
        <v>14455.818</v>
      </c>
      <c r="G26">
        <v>11.37</v>
      </c>
    </row>
    <row r="27" spans="1:6" ht="12.75">
      <c r="A27" s="3"/>
      <c r="B27" s="3"/>
      <c r="C27" s="18"/>
      <c r="D27" s="3"/>
      <c r="E27" s="5"/>
      <c r="F27" s="3"/>
    </row>
    <row r="28" spans="1:6" ht="12.75">
      <c r="A28" s="3"/>
      <c r="B28" s="31" t="s">
        <v>30</v>
      </c>
      <c r="C28" s="18"/>
      <c r="D28" s="3"/>
      <c r="E28" s="5"/>
      <c r="F28" s="8">
        <f>SUM(F11:F26)</f>
        <v>252505.93159999998</v>
      </c>
    </row>
    <row r="29" spans="1:9" ht="13.5" thickBot="1">
      <c r="A29" s="4"/>
      <c r="B29" s="4"/>
      <c r="C29" s="20"/>
      <c r="D29" s="4"/>
      <c r="E29" s="7"/>
      <c r="F29" s="4"/>
      <c r="H29" s="43">
        <f>F28/(H5*H6)</f>
        <v>54.35495244860618</v>
      </c>
      <c r="I29">
        <v>38</v>
      </c>
    </row>
    <row r="30" ht="12.75">
      <c r="E30" s="1"/>
    </row>
    <row r="31" ht="12.75">
      <c r="E31" s="1"/>
    </row>
    <row r="32" spans="5:7" ht="12.75">
      <c r="E32" s="1"/>
      <c r="G32" s="43">
        <f>F28-F26</f>
        <v>238050.11359999998</v>
      </c>
    </row>
    <row r="33" spans="5:7" ht="12.75">
      <c r="E33" s="1"/>
      <c r="G33">
        <f>G32/(H5*H6)</f>
        <v>51.243162974921965</v>
      </c>
    </row>
    <row r="34" spans="2:5" ht="12.75">
      <c r="B34">
        <f>1725*5.7</f>
        <v>9832.5</v>
      </c>
      <c r="E34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2"/>
  <headerFooter alignWithMargins="0">
    <oddHeader>&amp;C&amp;"Arial,Negrito"ORÇAMENTO</oddHeader>
    <oddFooter>&amp;RAbril / 2022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7.421875" style="0" bestFit="1" customWidth="1"/>
    <col min="2" max="2" width="78.00390625" style="0" bestFit="1" customWidth="1"/>
    <col min="3" max="3" width="8.140625" style="0" bestFit="1" customWidth="1"/>
    <col min="4" max="4" width="5.7109375" style="0" bestFit="1" customWidth="1"/>
    <col min="5" max="5" width="7.7109375" style="0" bestFit="1" customWidth="1"/>
    <col min="6" max="6" width="11.00390625" style="0" bestFit="1" customWidth="1"/>
    <col min="7" max="8" width="10.00390625" style="0" bestFit="1" customWidth="1"/>
    <col min="9" max="11" width="11.00390625" style="0" bestFit="1" customWidth="1"/>
    <col min="12" max="12" width="11.00390625" style="0" customWidth="1"/>
  </cols>
  <sheetData>
    <row r="1" spans="1:12" ht="12.75">
      <c r="A1" s="49"/>
      <c r="B1" s="50" t="s">
        <v>10</v>
      </c>
      <c r="C1" s="51"/>
      <c r="D1" s="51"/>
      <c r="E1" s="52" t="s">
        <v>45</v>
      </c>
      <c r="F1" s="52"/>
      <c r="G1" s="52"/>
      <c r="H1" s="52"/>
      <c r="I1" s="53"/>
      <c r="J1" s="51"/>
      <c r="K1" s="51"/>
      <c r="L1" s="54"/>
    </row>
    <row r="2" spans="1:12" ht="12.75">
      <c r="A2" s="55"/>
      <c r="B2" s="45" t="s">
        <v>13</v>
      </c>
      <c r="C2" s="45"/>
      <c r="D2" s="46"/>
      <c r="E2" s="46"/>
      <c r="F2" s="46"/>
      <c r="G2" s="46"/>
      <c r="H2" s="46"/>
      <c r="I2" s="46"/>
      <c r="J2" s="46"/>
      <c r="K2" s="46"/>
      <c r="L2" s="56"/>
    </row>
    <row r="3" spans="1:12" ht="12.75">
      <c r="A3" s="55"/>
      <c r="B3" s="45"/>
      <c r="C3" s="45"/>
      <c r="D3" s="46"/>
      <c r="E3" s="45" t="s">
        <v>37</v>
      </c>
      <c r="F3" s="47">
        <v>44680</v>
      </c>
      <c r="G3" s="46"/>
      <c r="H3" s="46"/>
      <c r="I3" s="46"/>
      <c r="J3" s="46"/>
      <c r="K3" s="46"/>
      <c r="L3" s="56"/>
    </row>
    <row r="4" spans="1:12" ht="12.75">
      <c r="A4" s="57"/>
      <c r="B4" s="45" t="s">
        <v>49</v>
      </c>
      <c r="C4" s="46"/>
      <c r="D4" s="46"/>
      <c r="E4" s="45"/>
      <c r="F4" s="46"/>
      <c r="G4" s="46"/>
      <c r="H4" s="46"/>
      <c r="I4" s="46"/>
      <c r="J4" s="46"/>
      <c r="K4" s="46"/>
      <c r="L4" s="56"/>
    </row>
    <row r="5" spans="1:12" ht="12.75">
      <c r="A5" s="55"/>
      <c r="B5" s="45" t="s">
        <v>47</v>
      </c>
      <c r="C5" s="46"/>
      <c r="D5" s="46"/>
      <c r="E5" s="45" t="s">
        <v>36</v>
      </c>
      <c r="F5" s="48">
        <v>0.25</v>
      </c>
      <c r="G5" s="46"/>
      <c r="H5" s="46"/>
      <c r="I5" s="46"/>
      <c r="J5" s="46"/>
      <c r="K5" s="46"/>
      <c r="L5" s="56"/>
    </row>
    <row r="6" spans="1:12" ht="13.5" thickBot="1">
      <c r="A6" s="57"/>
      <c r="B6" s="45" t="s">
        <v>48</v>
      </c>
      <c r="C6" s="46"/>
      <c r="D6" s="46"/>
      <c r="E6" s="46"/>
      <c r="F6" s="46"/>
      <c r="G6" s="46"/>
      <c r="H6" s="46"/>
      <c r="I6" s="46"/>
      <c r="J6" s="46"/>
      <c r="K6" s="46"/>
      <c r="L6" s="56"/>
    </row>
    <row r="7" spans="1:12" ht="13.5" thickBot="1">
      <c r="A7" s="55"/>
      <c r="B7" s="45"/>
      <c r="C7" s="45"/>
      <c r="D7" s="45"/>
      <c r="E7" s="11" t="s">
        <v>18</v>
      </c>
      <c r="F7" s="11" t="s">
        <v>20</v>
      </c>
      <c r="G7" s="2"/>
      <c r="H7" s="2"/>
      <c r="I7" s="2"/>
      <c r="J7" s="2"/>
      <c r="K7" s="2"/>
      <c r="L7" s="58"/>
    </row>
    <row r="8" spans="1:12" ht="13.5" thickBot="1">
      <c r="A8" s="59" t="s">
        <v>15</v>
      </c>
      <c r="B8" s="13" t="s">
        <v>2</v>
      </c>
      <c r="C8" s="13" t="s">
        <v>27</v>
      </c>
      <c r="D8" s="22" t="s">
        <v>28</v>
      </c>
      <c r="E8" s="15" t="s">
        <v>29</v>
      </c>
      <c r="F8" s="15" t="s">
        <v>21</v>
      </c>
      <c r="G8" s="23" t="s">
        <v>22</v>
      </c>
      <c r="H8" s="23" t="s">
        <v>23</v>
      </c>
      <c r="I8" s="23" t="s">
        <v>24</v>
      </c>
      <c r="J8" s="23" t="s">
        <v>25</v>
      </c>
      <c r="K8" s="23" t="s">
        <v>26</v>
      </c>
      <c r="L8" s="60" t="s">
        <v>34</v>
      </c>
    </row>
    <row r="9" spans="1:12" ht="12.75">
      <c r="A9" s="61"/>
      <c r="B9" s="2"/>
      <c r="C9" s="24"/>
      <c r="D9" s="24"/>
      <c r="E9" s="24"/>
      <c r="F9" s="32"/>
      <c r="G9" s="25"/>
      <c r="H9" s="25"/>
      <c r="I9" s="25"/>
      <c r="J9" s="25"/>
      <c r="K9" s="25"/>
      <c r="L9" s="62"/>
    </row>
    <row r="10" spans="1:12" ht="12.75">
      <c r="A10" s="63"/>
      <c r="B10" s="9" t="s">
        <v>3</v>
      </c>
      <c r="C10" s="25"/>
      <c r="D10" s="25"/>
      <c r="E10" s="26"/>
      <c r="F10" s="33"/>
      <c r="G10" s="25"/>
      <c r="H10" s="25"/>
      <c r="I10" s="25"/>
      <c r="J10" s="25"/>
      <c r="K10" s="25"/>
      <c r="L10" s="62"/>
    </row>
    <row r="11" spans="1:12" ht="12.75">
      <c r="A11" s="64">
        <v>820000</v>
      </c>
      <c r="B11" s="3" t="s">
        <v>0</v>
      </c>
      <c r="C11" s="19">
        <f>ORÇAMENTO!C11</f>
        <v>6</v>
      </c>
      <c r="D11" s="6" t="str">
        <f>ORÇAMENTO!D11</f>
        <v>m2</v>
      </c>
      <c r="E11" s="5">
        <f>ORÇAMENTO!E11</f>
        <v>474.903</v>
      </c>
      <c r="F11" s="34">
        <f>E11*C11</f>
        <v>2849.418</v>
      </c>
      <c r="G11" s="27">
        <f>F11</f>
        <v>2849.418</v>
      </c>
      <c r="H11" s="25"/>
      <c r="I11" s="25"/>
      <c r="J11" s="25"/>
      <c r="K11" s="25"/>
      <c r="L11" s="62"/>
    </row>
    <row r="12" spans="1:12" ht="12.75">
      <c r="A12" s="64">
        <v>821000</v>
      </c>
      <c r="B12" s="3" t="s">
        <v>4</v>
      </c>
      <c r="C12" s="19">
        <f>ORÇAMENTO!C12</f>
        <v>4</v>
      </c>
      <c r="D12" s="6" t="str">
        <f>ORÇAMENTO!D12</f>
        <v>pç</v>
      </c>
      <c r="E12" s="5">
        <f>ORÇAMENTO!E12</f>
        <v>200.45999999999998</v>
      </c>
      <c r="F12" s="34">
        <f aca="true" t="shared" si="0" ref="F12:F26">E12*C12</f>
        <v>801.8399999999999</v>
      </c>
      <c r="G12" s="27">
        <f>F12</f>
        <v>801.8399999999999</v>
      </c>
      <c r="H12" s="25"/>
      <c r="I12" s="25"/>
      <c r="J12" s="25"/>
      <c r="K12" s="25"/>
      <c r="L12" s="62"/>
    </row>
    <row r="13" spans="1:12" ht="12.75">
      <c r="A13" s="64"/>
      <c r="B13" s="3"/>
      <c r="C13" s="19"/>
      <c r="D13" s="6"/>
      <c r="E13" s="5"/>
      <c r="F13" s="34"/>
      <c r="G13" s="25"/>
      <c r="H13" s="25"/>
      <c r="I13" s="25"/>
      <c r="J13" s="25"/>
      <c r="K13" s="25"/>
      <c r="L13" s="62"/>
    </row>
    <row r="14" spans="1:12" ht="12.75">
      <c r="A14" s="64"/>
      <c r="B14" s="9" t="s">
        <v>5</v>
      </c>
      <c r="C14" s="19"/>
      <c r="D14" s="6"/>
      <c r="E14" s="5"/>
      <c r="F14" s="34"/>
      <c r="G14" s="25"/>
      <c r="H14" s="25"/>
      <c r="I14" s="25"/>
      <c r="J14" s="25"/>
      <c r="K14" s="25"/>
      <c r="L14" s="62"/>
    </row>
    <row r="15" spans="1:12" ht="12.75">
      <c r="A15" s="64">
        <v>401060</v>
      </c>
      <c r="B15" s="21" t="s">
        <v>43</v>
      </c>
      <c r="C15" s="19">
        <f>ORÇAMENTO!C15</f>
        <v>5623.5</v>
      </c>
      <c r="D15" s="6" t="str">
        <f>ORÇAMENTO!D15</f>
        <v>m2</v>
      </c>
      <c r="E15" s="5">
        <f>ORÇAMENTO!E15</f>
        <v>0.22100000000000003</v>
      </c>
      <c r="F15" s="34">
        <f t="shared" si="0"/>
        <v>1242.7935000000002</v>
      </c>
      <c r="G15" s="26">
        <f aca="true" t="shared" si="1" ref="G15:L15">$F15/6</f>
        <v>207.13225000000003</v>
      </c>
      <c r="H15" s="26">
        <f t="shared" si="1"/>
        <v>207.13225000000003</v>
      </c>
      <c r="I15" s="26">
        <f t="shared" si="1"/>
        <v>207.13225000000003</v>
      </c>
      <c r="J15" s="26">
        <f t="shared" si="1"/>
        <v>207.13225000000003</v>
      </c>
      <c r="K15" s="26">
        <f t="shared" si="1"/>
        <v>207.13225000000003</v>
      </c>
      <c r="L15" s="65">
        <f t="shared" si="1"/>
        <v>207.13225000000003</v>
      </c>
    </row>
    <row r="16" spans="1:12" ht="12.75">
      <c r="A16" s="64">
        <v>401130</v>
      </c>
      <c r="B16" s="21" t="s">
        <v>42</v>
      </c>
      <c r="C16" s="19">
        <f>ORÇAMENTO!C16</f>
        <v>586.8</v>
      </c>
      <c r="D16" s="6" t="str">
        <f>ORÇAMENTO!D16</f>
        <v>m3</v>
      </c>
      <c r="E16" s="5">
        <f>ORÇAMENTO!E16</f>
        <v>5.212999999999999</v>
      </c>
      <c r="F16" s="34">
        <f t="shared" si="0"/>
        <v>3058.9883999999993</v>
      </c>
      <c r="G16" s="26">
        <f aca="true" t="shared" si="2" ref="G16:L26">$F16/6</f>
        <v>509.83139999999986</v>
      </c>
      <c r="H16" s="26">
        <f t="shared" si="2"/>
        <v>509.83139999999986</v>
      </c>
      <c r="I16" s="26">
        <f t="shared" si="2"/>
        <v>509.83139999999986</v>
      </c>
      <c r="J16" s="26">
        <f t="shared" si="2"/>
        <v>509.83139999999986</v>
      </c>
      <c r="K16" s="26">
        <f t="shared" si="2"/>
        <v>509.83139999999986</v>
      </c>
      <c r="L16" s="65">
        <f t="shared" si="2"/>
        <v>509.83139999999986</v>
      </c>
    </row>
    <row r="17" spans="1:12" ht="12.75">
      <c r="A17" s="64">
        <v>600300</v>
      </c>
      <c r="B17" s="21" t="s">
        <v>46</v>
      </c>
      <c r="C17" s="19">
        <f>ORÇAMENTO!C17</f>
        <v>144</v>
      </c>
      <c r="D17" s="6" t="str">
        <f>ORÇAMENTO!D17</f>
        <v>m3</v>
      </c>
      <c r="E17" s="5">
        <f>ORÇAMENTO!E17</f>
        <v>13.909999999999998</v>
      </c>
      <c r="F17" s="34">
        <f t="shared" si="0"/>
        <v>2003.0399999999997</v>
      </c>
      <c r="G17" s="26">
        <f t="shared" si="2"/>
        <v>333.84</v>
      </c>
      <c r="H17" s="26">
        <f t="shared" si="2"/>
        <v>333.84</v>
      </c>
      <c r="I17" s="26">
        <f t="shared" si="2"/>
        <v>333.84</v>
      </c>
      <c r="J17" s="26">
        <f t="shared" si="2"/>
        <v>333.84</v>
      </c>
      <c r="K17" s="26">
        <f t="shared" si="2"/>
        <v>333.84</v>
      </c>
      <c r="L17" s="65">
        <f t="shared" si="2"/>
        <v>333.84</v>
      </c>
    </row>
    <row r="18" spans="1:12" ht="12.75">
      <c r="A18" s="64">
        <v>500000</v>
      </c>
      <c r="B18" s="21" t="s">
        <v>44</v>
      </c>
      <c r="C18" s="19">
        <f>ORÇAMENTO!C18</f>
        <v>5623.5</v>
      </c>
      <c r="D18" s="6" t="str">
        <f>ORÇAMENTO!D18</f>
        <v>m2</v>
      </c>
      <c r="E18" s="5">
        <f>ORÇAMENTO!E18</f>
        <v>5.07</v>
      </c>
      <c r="F18" s="34">
        <f t="shared" si="0"/>
        <v>28511.145</v>
      </c>
      <c r="G18" s="26">
        <f t="shared" si="2"/>
        <v>4751.8575</v>
      </c>
      <c r="H18" s="26">
        <f t="shared" si="2"/>
        <v>4751.8575</v>
      </c>
      <c r="I18" s="26">
        <f t="shared" si="2"/>
        <v>4751.8575</v>
      </c>
      <c r="J18" s="26">
        <f t="shared" si="2"/>
        <v>4751.8575</v>
      </c>
      <c r="K18" s="26">
        <f t="shared" si="2"/>
        <v>4751.8575</v>
      </c>
      <c r="L18" s="65">
        <f t="shared" si="2"/>
        <v>4751.8575</v>
      </c>
    </row>
    <row r="19" spans="1:12" ht="12.75">
      <c r="A19" s="64">
        <v>416010</v>
      </c>
      <c r="B19" s="21" t="s">
        <v>33</v>
      </c>
      <c r="C19" s="19">
        <f>ORÇAMENTO!C19</f>
        <v>696.825</v>
      </c>
      <c r="D19" s="6" t="str">
        <f>ORÇAMENTO!D19</f>
        <v>m3</v>
      </c>
      <c r="E19" s="5">
        <f>ORÇAMENTO!E19</f>
        <v>23.296000000000003</v>
      </c>
      <c r="F19" s="34">
        <f t="shared" si="0"/>
        <v>16233.235200000003</v>
      </c>
      <c r="G19" s="26">
        <f t="shared" si="2"/>
        <v>2705.5392000000006</v>
      </c>
      <c r="H19" s="26">
        <f t="shared" si="2"/>
        <v>2705.5392000000006</v>
      </c>
      <c r="I19" s="26">
        <f t="shared" si="2"/>
        <v>2705.5392000000006</v>
      </c>
      <c r="J19" s="26">
        <f t="shared" si="2"/>
        <v>2705.5392000000006</v>
      </c>
      <c r="K19" s="26">
        <f t="shared" si="2"/>
        <v>2705.5392000000006</v>
      </c>
      <c r="L19" s="65">
        <f t="shared" si="2"/>
        <v>2705.5392000000006</v>
      </c>
    </row>
    <row r="20" spans="1:12" ht="12.75">
      <c r="A20" s="64">
        <v>532600</v>
      </c>
      <c r="B20" s="3" t="s">
        <v>32</v>
      </c>
      <c r="C20" s="19">
        <f>ORÇAMENTO!C20</f>
        <v>4645.5</v>
      </c>
      <c r="D20" s="6" t="str">
        <f>ORÇAMENTO!D20</f>
        <v>m2</v>
      </c>
      <c r="E20" s="5">
        <f>ORÇAMENTO!E20</f>
        <v>2.899</v>
      </c>
      <c r="F20" s="34">
        <f t="shared" si="0"/>
        <v>13467.3045</v>
      </c>
      <c r="G20" s="26">
        <f t="shared" si="2"/>
        <v>2244.55075</v>
      </c>
      <c r="H20" s="26">
        <f t="shared" si="2"/>
        <v>2244.55075</v>
      </c>
      <c r="I20" s="26">
        <f t="shared" si="2"/>
        <v>2244.55075</v>
      </c>
      <c r="J20" s="26">
        <f t="shared" si="2"/>
        <v>2244.55075</v>
      </c>
      <c r="K20" s="26">
        <f t="shared" si="2"/>
        <v>2244.55075</v>
      </c>
      <c r="L20" s="65">
        <f t="shared" si="2"/>
        <v>2244.55075</v>
      </c>
    </row>
    <row r="21" spans="1:12" ht="12.75">
      <c r="A21" s="64">
        <v>535200</v>
      </c>
      <c r="B21" s="3" t="s">
        <v>11</v>
      </c>
      <c r="C21" s="19">
        <f>ORÇAMENTO!C21</f>
        <v>1630</v>
      </c>
      <c r="D21" s="6" t="str">
        <f>ORÇAMENTO!D21</f>
        <v>m</v>
      </c>
      <c r="E21" s="5">
        <f>ORÇAMENTO!E21</f>
        <v>14.105</v>
      </c>
      <c r="F21" s="34">
        <f t="shared" si="0"/>
        <v>22991.15</v>
      </c>
      <c r="G21" s="26">
        <f t="shared" si="2"/>
        <v>3831.8583333333336</v>
      </c>
      <c r="H21" s="26">
        <f t="shared" si="2"/>
        <v>3831.8583333333336</v>
      </c>
      <c r="I21" s="26">
        <f t="shared" si="2"/>
        <v>3831.8583333333336</v>
      </c>
      <c r="J21" s="26">
        <f t="shared" si="2"/>
        <v>3831.8583333333336</v>
      </c>
      <c r="K21" s="26">
        <f t="shared" si="2"/>
        <v>3831.8583333333336</v>
      </c>
      <c r="L21" s="65">
        <f t="shared" si="2"/>
        <v>3831.8583333333336</v>
      </c>
    </row>
    <row r="22" spans="1:12" ht="12.75">
      <c r="A22" s="64">
        <v>521450</v>
      </c>
      <c r="B22" s="3" t="s">
        <v>12</v>
      </c>
      <c r="C22" s="19">
        <f>ORÇAMENTO!C22</f>
        <v>4401</v>
      </c>
      <c r="D22" s="6" t="str">
        <f>ORÇAMENTO!D22</f>
        <v>m2</v>
      </c>
      <c r="E22" s="5">
        <f>ORÇAMENTO!E22</f>
        <v>30.641</v>
      </c>
      <c r="F22" s="34">
        <f t="shared" si="0"/>
        <v>134851.041</v>
      </c>
      <c r="G22" s="26">
        <f t="shared" si="2"/>
        <v>22475.1735</v>
      </c>
      <c r="H22" s="26">
        <f t="shared" si="2"/>
        <v>22475.1735</v>
      </c>
      <c r="I22" s="26">
        <f t="shared" si="2"/>
        <v>22475.1735</v>
      </c>
      <c r="J22" s="26">
        <f t="shared" si="2"/>
        <v>22475.1735</v>
      </c>
      <c r="K22" s="26">
        <f t="shared" si="2"/>
        <v>22475.1735</v>
      </c>
      <c r="L22" s="65">
        <f t="shared" si="2"/>
        <v>22475.1735</v>
      </c>
    </row>
    <row r="23" spans="1:12" ht="12.75">
      <c r="A23" s="64">
        <v>532650</v>
      </c>
      <c r="B23" s="3" t="s">
        <v>8</v>
      </c>
      <c r="C23" s="19">
        <f>ORÇAMENTO!C23</f>
        <v>4645.5</v>
      </c>
      <c r="D23" s="6" t="str">
        <f>ORÇAMENTO!D23</f>
        <v>m2</v>
      </c>
      <c r="E23" s="5">
        <f>ORÇAMENTO!E23</f>
        <v>1.339</v>
      </c>
      <c r="F23" s="34">
        <f t="shared" si="0"/>
        <v>6220.3245</v>
      </c>
      <c r="G23" s="26">
        <f t="shared" si="2"/>
        <v>1036.72075</v>
      </c>
      <c r="H23" s="26">
        <f t="shared" si="2"/>
        <v>1036.72075</v>
      </c>
      <c r="I23" s="26">
        <f t="shared" si="2"/>
        <v>1036.72075</v>
      </c>
      <c r="J23" s="26">
        <f t="shared" si="2"/>
        <v>1036.72075</v>
      </c>
      <c r="K23" s="26">
        <f t="shared" si="2"/>
        <v>1036.72075</v>
      </c>
      <c r="L23" s="65">
        <f t="shared" si="2"/>
        <v>1036.72075</v>
      </c>
    </row>
    <row r="24" spans="1:12" ht="12.75">
      <c r="A24" s="64">
        <v>532700</v>
      </c>
      <c r="B24" s="3" t="s">
        <v>9</v>
      </c>
      <c r="C24" s="19">
        <f>ORÇAMENTO!C24</f>
        <v>4645.5</v>
      </c>
      <c r="D24" s="6" t="str">
        <f>ORÇAMENTO!D24</f>
        <v>m2</v>
      </c>
      <c r="E24" s="5">
        <f>ORÇAMENTO!E24</f>
        <v>0.7929999999999999</v>
      </c>
      <c r="F24" s="34">
        <f t="shared" si="0"/>
        <v>3683.8814999999995</v>
      </c>
      <c r="G24" s="26">
        <f t="shared" si="2"/>
        <v>613.98025</v>
      </c>
      <c r="H24" s="26">
        <f t="shared" si="2"/>
        <v>613.98025</v>
      </c>
      <c r="I24" s="26">
        <f t="shared" si="2"/>
        <v>613.98025</v>
      </c>
      <c r="J24" s="26">
        <f t="shared" si="2"/>
        <v>613.98025</v>
      </c>
      <c r="K24" s="26">
        <f t="shared" si="2"/>
        <v>613.98025</v>
      </c>
      <c r="L24" s="65">
        <f t="shared" si="2"/>
        <v>613.98025</v>
      </c>
    </row>
    <row r="25" spans="1:12" ht="12.75">
      <c r="A25" s="64">
        <v>575100</v>
      </c>
      <c r="B25" s="3" t="s">
        <v>41</v>
      </c>
      <c r="C25" s="19">
        <f>ORÇAMENTO!C25</f>
        <v>978</v>
      </c>
      <c r="D25" s="6" t="str">
        <f>ORÇAMENTO!D25</f>
        <v>m2</v>
      </c>
      <c r="E25" s="5">
        <f>ORÇAMENTO!E25</f>
        <v>2.184</v>
      </c>
      <c r="F25" s="34">
        <f t="shared" si="0"/>
        <v>2135.952</v>
      </c>
      <c r="G25" s="26">
        <f t="shared" si="2"/>
        <v>355.992</v>
      </c>
      <c r="H25" s="26">
        <f t="shared" si="2"/>
        <v>355.992</v>
      </c>
      <c r="I25" s="26">
        <f t="shared" si="2"/>
        <v>355.992</v>
      </c>
      <c r="J25" s="26">
        <f t="shared" si="2"/>
        <v>355.992</v>
      </c>
      <c r="K25" s="26">
        <f t="shared" si="2"/>
        <v>355.992</v>
      </c>
      <c r="L25" s="65">
        <f t="shared" si="2"/>
        <v>355.992</v>
      </c>
    </row>
    <row r="26" spans="1:12" ht="13.5" thickBot="1">
      <c r="A26" s="66">
        <v>800000</v>
      </c>
      <c r="B26" s="4" t="s">
        <v>35</v>
      </c>
      <c r="C26" s="30">
        <f>ORÇAMENTO!C26</f>
        <v>978</v>
      </c>
      <c r="D26" s="23" t="str">
        <f>ORÇAMENTO!D26</f>
        <v>m2</v>
      </c>
      <c r="E26" s="7">
        <f>ORÇAMENTO!E26</f>
        <v>14.780999999999999</v>
      </c>
      <c r="F26" s="35">
        <f t="shared" si="0"/>
        <v>14455.818</v>
      </c>
      <c r="G26" s="29">
        <f t="shared" si="2"/>
        <v>2409.303</v>
      </c>
      <c r="H26" s="29">
        <f t="shared" si="2"/>
        <v>2409.303</v>
      </c>
      <c r="I26" s="29">
        <f t="shared" si="2"/>
        <v>2409.303</v>
      </c>
      <c r="J26" s="29">
        <f t="shared" si="2"/>
        <v>2409.303</v>
      </c>
      <c r="K26" s="29">
        <f t="shared" si="2"/>
        <v>2409.303</v>
      </c>
      <c r="L26" s="67">
        <f t="shared" si="2"/>
        <v>2409.303</v>
      </c>
    </row>
    <row r="27" spans="1:12" ht="12.75">
      <c r="A27" s="63"/>
      <c r="B27" s="3"/>
      <c r="C27" s="19"/>
      <c r="D27" s="6"/>
      <c r="E27" s="5"/>
      <c r="F27" s="34"/>
      <c r="G27" s="26"/>
      <c r="H27" s="26"/>
      <c r="I27" s="26"/>
      <c r="J27" s="26"/>
      <c r="K27" s="26"/>
      <c r="L27" s="65"/>
    </row>
    <row r="28" spans="1:12" ht="12.75">
      <c r="A28" s="63"/>
      <c r="B28" s="31" t="s">
        <v>30</v>
      </c>
      <c r="C28" s="25"/>
      <c r="D28" s="25"/>
      <c r="E28" s="26"/>
      <c r="F28" s="36"/>
      <c r="G28" s="26">
        <f>SUM(G11:G27)</f>
        <v>45127.03693333334</v>
      </c>
      <c r="H28" s="27">
        <f>SUM(H15:H27)</f>
        <v>41475.778933333335</v>
      </c>
      <c r="I28" s="27">
        <f>SUM(I15:I27)</f>
        <v>41475.778933333335</v>
      </c>
      <c r="J28" s="27">
        <f>SUM(J15:J27)</f>
        <v>41475.778933333335</v>
      </c>
      <c r="K28" s="27">
        <f>SUM(K15:K27)</f>
        <v>41475.778933333335</v>
      </c>
      <c r="L28" s="68">
        <f>SUM(L15:L27)</f>
        <v>41475.778933333335</v>
      </c>
    </row>
    <row r="29" spans="1:12" ht="12.75">
      <c r="A29" s="63"/>
      <c r="B29" s="31"/>
      <c r="C29" s="25"/>
      <c r="D29" s="25"/>
      <c r="E29" s="26"/>
      <c r="F29" s="36">
        <f>SUM(F11:F26)</f>
        <v>252505.93159999998</v>
      </c>
      <c r="G29" s="26"/>
      <c r="H29" s="27"/>
      <c r="I29" s="27"/>
      <c r="J29" s="27"/>
      <c r="K29" s="27"/>
      <c r="L29" s="68"/>
    </row>
    <row r="30" spans="1:12" s="10" customFormat="1" ht="12.75">
      <c r="A30" s="69"/>
      <c r="B30" s="31" t="s">
        <v>31</v>
      </c>
      <c r="C30" s="37"/>
      <c r="D30" s="37"/>
      <c r="E30" s="38"/>
      <c r="F30" s="36"/>
      <c r="G30" s="38">
        <f>G28</f>
        <v>45127.03693333334</v>
      </c>
      <c r="H30" s="28">
        <f>G30+H28</f>
        <v>86602.81586666667</v>
      </c>
      <c r="I30" s="28">
        <f>H30+I28</f>
        <v>128078.5948</v>
      </c>
      <c r="J30" s="28">
        <f>I30+J28</f>
        <v>169554.37373333334</v>
      </c>
      <c r="K30" s="28">
        <f>J30+K28</f>
        <v>211030.15266666666</v>
      </c>
      <c r="L30" s="70">
        <f>K30+L28</f>
        <v>252505.9316</v>
      </c>
    </row>
    <row r="31" spans="1:12" ht="12.75">
      <c r="A31" s="71"/>
      <c r="B31" s="72"/>
      <c r="C31" s="73"/>
      <c r="D31" s="73"/>
      <c r="E31" s="74"/>
      <c r="F31" s="75"/>
      <c r="G31" s="73"/>
      <c r="H31" s="73"/>
      <c r="I31" s="73"/>
      <c r="J31" s="73"/>
      <c r="K31" s="73"/>
      <c r="L31" s="76"/>
    </row>
  </sheetData>
  <sheetProtection/>
  <mergeCells count="1">
    <mergeCell ref="E1:H1"/>
  </mergeCells>
  <printOptions/>
  <pageMargins left="0.7" right="0.7" top="0.75" bottom="0.75" header="0.3" footer="0.3"/>
  <pageSetup fitToHeight="0" fitToWidth="1" horizontalDpi="600" verticalDpi="600" orientation="landscape" paperSize="9" scale="73" r:id="rId2"/>
  <headerFooter alignWithMargins="0">
    <oddFooter>&amp;CAbril / 2022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burmester</dc:creator>
  <cp:keywords/>
  <dc:description/>
  <cp:lastModifiedBy>Plan &amp; Projetos</cp:lastModifiedBy>
  <cp:lastPrinted>2022-04-29T11:44:51Z</cp:lastPrinted>
  <dcterms:created xsi:type="dcterms:W3CDTF">2013-04-17T12:12:32Z</dcterms:created>
  <dcterms:modified xsi:type="dcterms:W3CDTF">2022-04-29T11:47:30Z</dcterms:modified>
  <cp:category/>
  <cp:version/>
  <cp:contentType/>
  <cp:contentStatus/>
</cp:coreProperties>
</file>