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00" activeTab="1"/>
  </bookViews>
  <sheets>
    <sheet name="ORÇAMENTO" sheetId="1" r:id="rId1"/>
    <sheet name="CRONOGRAMA" sheetId="2" r:id="rId2"/>
  </sheets>
  <definedNames>
    <definedName name="_xlnm.Print_Area" localSheetId="0">'ORÇAMENTO'!$A$1:$G$36</definedName>
    <definedName name="_xlnm.Print_Titles" localSheetId="1">'CRONOGRAMA'!$1:$7</definedName>
  </definedNames>
  <calcPr fullCalcOnLoad="1"/>
</workbook>
</file>

<file path=xl/sharedStrings.xml><?xml version="1.0" encoding="utf-8"?>
<sst xmlns="http://schemas.openxmlformats.org/spreadsheetml/2006/main" count="72" uniqueCount="46">
  <si>
    <t>OBRA:</t>
  </si>
  <si>
    <t>LOCAL:</t>
  </si>
  <si>
    <t>BDI:</t>
  </si>
  <si>
    <t xml:space="preserve">Valor </t>
  </si>
  <si>
    <t>Valor</t>
  </si>
  <si>
    <t>Código DER</t>
  </si>
  <si>
    <t>Serviço</t>
  </si>
  <si>
    <t>Quantidade</t>
  </si>
  <si>
    <t>Unidade</t>
  </si>
  <si>
    <t>Unitário R$</t>
  </si>
  <si>
    <t>Total R$</t>
  </si>
  <si>
    <t>01 - PAVIMENTAÇÃO</t>
  </si>
  <si>
    <t>T</t>
  </si>
  <si>
    <t>m2</t>
  </si>
  <si>
    <t>Pintura de ligação exclusive fornecimento da emulsão</t>
  </si>
  <si>
    <t>Total do grupo</t>
  </si>
  <si>
    <t>Placa de sinalização c/ pelicula refletiva</t>
  </si>
  <si>
    <t xml:space="preserve">Suporte de madeira 3 " x  3 " p/placa de sinalização </t>
  </si>
  <si>
    <t>pç</t>
  </si>
  <si>
    <t>Fornecimento de emulsão asfáltica RR-1C</t>
  </si>
  <si>
    <t>Fornecimento de CAP-50/70</t>
  </si>
  <si>
    <t>TOTAL GERAL</t>
  </si>
  <si>
    <t xml:space="preserve">OBRA: </t>
  </si>
  <si>
    <t xml:space="preserve">LOCAL: </t>
  </si>
  <si>
    <t xml:space="preserve">valor </t>
  </si>
  <si>
    <t>valor</t>
  </si>
  <si>
    <t>quant.</t>
  </si>
  <si>
    <t>unid.</t>
  </si>
  <si>
    <t>unit.R$</t>
  </si>
  <si>
    <t>total R$</t>
  </si>
  <si>
    <t>TOTAL MENSAL</t>
  </si>
  <si>
    <t>VALORES ACUMULADOS</t>
  </si>
  <si>
    <t>C.B.U.Q exclusive fornecimento do CAP (até 10.000 T)</t>
  </si>
  <si>
    <t>Faixa de sinalização horizontal com tinta acrílica a base solvente</t>
  </si>
  <si>
    <t>30 dias</t>
  </si>
  <si>
    <t>60 dias</t>
  </si>
  <si>
    <t>PREFEITURA  MUNICIPAL DE MARIÓPOLIS</t>
  </si>
  <si>
    <t>27,66% e 17,66% ligantes betuminosos - DMT = 24,1km</t>
  </si>
  <si>
    <t xml:space="preserve">OBSERVAÇÃO: Todos os serviços citados na planilha orçamentária serão de responsabilidade da empresa, ou seja, execução indireta </t>
  </si>
  <si>
    <t>02 - SINALIZAÇÃO</t>
  </si>
  <si>
    <t>03 - LIGANTES BETUMINOSOS</t>
  </si>
  <si>
    <t>PISTA DE ROLAMENTO - L=6,0 m</t>
  </si>
  <si>
    <t>Código</t>
  </si>
  <si>
    <t>PAVIMENTAÇÃO ASFÁLTICA SOBRE POLIÉDRICOS - Extensão de 4,00km e largura de 6,0m</t>
  </si>
  <si>
    <t>Trecho das Estradas Vicinais MP-040 e MP-141 - Inicia no perímetro urbano, até as pontes sobre o Rio</t>
  </si>
  <si>
    <t>Pato Branco, Comunidade Rio Pato Branco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</si>
</sst>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_-* #,##0.00_-;\-* #,##0.00_-;_-* \-??_-;_-@_-"/>
    <numFmt numFmtId="166" formatCode="0.000"/>
    <numFmt numFmtId="167" formatCode="_-* #,##0.000_-;\-* #,##0.000_-;_-* &quot;-&quot;???_-;_-@_-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5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/>
    </xf>
    <xf numFmtId="164" fontId="0" fillId="33" borderId="14" xfId="6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4" fontId="0" fillId="33" borderId="14" xfId="6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3" xfId="6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34" borderId="14" xfId="0" applyFont="1" applyFill="1" applyBorder="1" applyAlignment="1">
      <alignment/>
    </xf>
    <xf numFmtId="165" fontId="3" fillId="0" borderId="13" xfId="60" applyFont="1" applyFill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5" fontId="2" fillId="0" borderId="13" xfId="60" applyFont="1" applyFill="1" applyBorder="1" applyAlignment="1" applyProtection="1">
      <alignment horizontal="center"/>
      <protection/>
    </xf>
    <xf numFmtId="165" fontId="2" fillId="0" borderId="14" xfId="60" applyFont="1" applyFill="1" applyBorder="1" applyAlignment="1" applyProtection="1">
      <alignment horizontal="center"/>
      <protection/>
    </xf>
    <xf numFmtId="165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40" fillId="33" borderId="14" xfId="60" applyFont="1" applyFill="1" applyBorder="1" applyAlignment="1" applyProtection="1">
      <alignment/>
      <protection/>
    </xf>
    <xf numFmtId="0" fontId="40" fillId="33" borderId="0" xfId="0" applyFont="1" applyFill="1" applyAlignment="1">
      <alignment/>
    </xf>
    <xf numFmtId="165" fontId="41" fillId="33" borderId="14" xfId="60" applyFont="1" applyFill="1" applyBorder="1" applyAlignment="1" applyProtection="1">
      <alignment/>
      <protection/>
    </xf>
    <xf numFmtId="0" fontId="40" fillId="0" borderId="0" xfId="0" applyFont="1" applyAlignment="1">
      <alignment/>
    </xf>
    <xf numFmtId="165" fontId="40" fillId="0" borderId="14" xfId="60" applyFont="1" applyFill="1" applyBorder="1" applyAlignment="1" applyProtection="1">
      <alignment/>
      <protection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0" borderId="10" xfId="0" applyFont="1" applyBorder="1" applyAlignment="1">
      <alignment/>
    </xf>
    <xf numFmtId="165" fontId="40" fillId="0" borderId="13" xfId="60" applyFont="1" applyFill="1" applyBorder="1" applyAlignment="1" applyProtection="1">
      <alignment/>
      <protection/>
    </xf>
    <xf numFmtId="0" fontId="40" fillId="0" borderId="14" xfId="0" applyFont="1" applyBorder="1" applyAlignment="1">
      <alignment/>
    </xf>
    <xf numFmtId="165" fontId="41" fillId="0" borderId="14" xfId="0" applyNumberFormat="1" applyFont="1" applyBorder="1" applyAlignment="1">
      <alignment/>
    </xf>
    <xf numFmtId="0" fontId="40" fillId="0" borderId="13" xfId="0" applyFont="1" applyBorder="1" applyAlignment="1">
      <alignment/>
    </xf>
    <xf numFmtId="164" fontId="0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166" fontId="1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164" fontId="0" fillId="0" borderId="14" xfId="0" applyNumberFormat="1" applyFont="1" applyBorder="1" applyAlignment="1">
      <alignment/>
    </xf>
    <xf numFmtId="0" fontId="1" fillId="19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165" fontId="41" fillId="35" borderId="11" xfId="60" applyFont="1" applyFill="1" applyBorder="1" applyAlignment="1" applyProtection="1">
      <alignment/>
      <protection/>
    </xf>
    <xf numFmtId="0" fontId="40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3" xfId="6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40" fillId="33" borderId="14" xfId="60" applyNumberFormat="1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40" fillId="0" borderId="14" xfId="60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19" borderId="14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14" xfId="0" applyNumberFormat="1" applyFont="1" applyBorder="1" applyAlignment="1">
      <alignment/>
    </xf>
    <xf numFmtId="165" fontId="3" fillId="0" borderId="14" xfId="60" applyFont="1" applyFill="1" applyBorder="1" applyAlignment="1" applyProtection="1">
      <alignment horizontal="center"/>
      <protection/>
    </xf>
    <xf numFmtId="43" fontId="3" fillId="0" borderId="14" xfId="6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0</xdr:rowOff>
    </xdr:from>
    <xdr:to>
      <xdr:col>7</xdr:col>
      <xdr:colOff>0</xdr:colOff>
      <xdr:row>5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3105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0</xdr:rowOff>
    </xdr:from>
    <xdr:to>
      <xdr:col>7</xdr:col>
      <xdr:colOff>838200</xdr:colOff>
      <xdr:row>6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0"/>
          <a:ext cx="3190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140625" style="1" customWidth="1"/>
    <col min="2" max="2" width="12.28125" style="1" customWidth="1"/>
    <col min="3" max="3" width="92.421875" style="1" customWidth="1"/>
    <col min="4" max="4" width="11.57421875" style="1" customWidth="1"/>
    <col min="5" max="5" width="9.140625" style="1" customWidth="1"/>
    <col min="6" max="6" width="11.00390625" style="45" customWidth="1"/>
    <col min="7" max="7" width="16.421875" style="45" customWidth="1"/>
    <col min="8" max="10" width="9.140625" style="45" customWidth="1"/>
    <col min="11" max="16384" width="9.140625" style="1" customWidth="1"/>
  </cols>
  <sheetData>
    <row r="1" ht="12.75">
      <c r="C1" s="2"/>
    </row>
    <row r="2" ht="12.75"/>
    <row r="3" spans="2:3" ht="12.75">
      <c r="B3" s="3"/>
      <c r="C3" s="4" t="s">
        <v>36</v>
      </c>
    </row>
    <row r="4" ht="12.75">
      <c r="D4" s="5"/>
    </row>
    <row r="5" spans="2:3" ht="12.75">
      <c r="B5" s="5" t="s">
        <v>0</v>
      </c>
      <c r="C5" s="5" t="s">
        <v>43</v>
      </c>
    </row>
    <row r="6" spans="2:5" ht="12.75">
      <c r="B6" s="5"/>
      <c r="C6" s="5"/>
      <c r="D6" s="5"/>
      <c r="E6" s="5"/>
    </row>
    <row r="7" spans="2:5" ht="12.75">
      <c r="B7" s="5" t="s">
        <v>1</v>
      </c>
      <c r="C7" s="5" t="s">
        <v>44</v>
      </c>
      <c r="D7" s="5"/>
      <c r="E7" s="5"/>
    </row>
    <row r="8" spans="2:10" ht="12.75">
      <c r="B8" s="5"/>
      <c r="C8" s="5" t="s">
        <v>45</v>
      </c>
      <c r="D8" s="5"/>
      <c r="E8" s="5"/>
      <c r="I8" s="1"/>
      <c r="J8" s="1"/>
    </row>
    <row r="9" spans="2:10" ht="12.75">
      <c r="B9" s="5"/>
      <c r="C9" s="5"/>
      <c r="D9" s="5"/>
      <c r="E9" s="5"/>
      <c r="I9" s="1"/>
      <c r="J9" s="1"/>
    </row>
    <row r="10" spans="2:10" ht="13.5" thickBot="1">
      <c r="B10" s="5" t="s">
        <v>2</v>
      </c>
      <c r="C10" s="6" t="s">
        <v>37</v>
      </c>
      <c r="I10" s="1"/>
      <c r="J10" s="1"/>
    </row>
    <row r="11" spans="2:10" ht="13.5" thickBot="1">
      <c r="B11" s="5"/>
      <c r="C11" s="5"/>
      <c r="D11" s="5"/>
      <c r="E11" s="5"/>
      <c r="F11" s="47" t="s">
        <v>3</v>
      </c>
      <c r="G11" s="47" t="s">
        <v>4</v>
      </c>
      <c r="I11" s="1"/>
      <c r="J11" s="1"/>
    </row>
    <row r="12" spans="2:10" ht="13.5" thickBot="1">
      <c r="B12" s="8" t="s">
        <v>5</v>
      </c>
      <c r="C12" s="8" t="s">
        <v>6</v>
      </c>
      <c r="D12" s="8" t="s">
        <v>7</v>
      </c>
      <c r="E12" s="9" t="s">
        <v>8</v>
      </c>
      <c r="F12" s="48" t="s">
        <v>9</v>
      </c>
      <c r="G12" s="48" t="s">
        <v>10</v>
      </c>
      <c r="I12" s="1"/>
      <c r="J12" s="1"/>
    </row>
    <row r="13" spans="2:10" ht="12.75">
      <c r="B13" s="11"/>
      <c r="C13" s="12"/>
      <c r="D13" s="13"/>
      <c r="E13" s="11"/>
      <c r="F13" s="49"/>
      <c r="G13" s="49"/>
      <c r="I13" s="1"/>
      <c r="J13" s="1"/>
    </row>
    <row r="14" spans="2:10" ht="12.75">
      <c r="B14" s="27"/>
      <c r="C14" s="59" t="s">
        <v>41</v>
      </c>
      <c r="D14" s="58"/>
      <c r="E14" s="27"/>
      <c r="F14" s="51"/>
      <c r="G14" s="51"/>
      <c r="I14" s="1"/>
      <c r="J14" s="1"/>
    </row>
    <row r="15" spans="2:10" ht="12.75">
      <c r="B15" s="27"/>
      <c r="C15" s="28"/>
      <c r="D15" s="58"/>
      <c r="E15" s="27"/>
      <c r="F15" s="51"/>
      <c r="G15" s="51"/>
      <c r="I15" s="1"/>
      <c r="J15" s="1"/>
    </row>
    <row r="16" spans="2:8" s="14" customFormat="1" ht="12.75">
      <c r="B16" s="15"/>
      <c r="C16" s="60" t="s">
        <v>11</v>
      </c>
      <c r="D16" s="16"/>
      <c r="E16" s="15"/>
      <c r="F16" s="42"/>
      <c r="G16" s="44"/>
      <c r="H16" s="43"/>
    </row>
    <row r="17" spans="2:8" s="14" customFormat="1" ht="12.75">
      <c r="B17" s="15">
        <v>570000</v>
      </c>
      <c r="C17" s="17" t="s">
        <v>32</v>
      </c>
      <c r="D17" s="57">
        <f>4000*6*0.05*2.5</f>
        <v>3000</v>
      </c>
      <c r="E17" s="15" t="s">
        <v>12</v>
      </c>
      <c r="F17" s="42">
        <v>203.94</v>
      </c>
      <c r="G17" s="42">
        <f>F17*D17</f>
        <v>611820</v>
      </c>
      <c r="H17" s="43"/>
    </row>
    <row r="18" spans="2:8" s="14" customFormat="1" ht="13.5" thickBot="1">
      <c r="B18" s="15">
        <v>561100</v>
      </c>
      <c r="C18" s="17" t="s">
        <v>14</v>
      </c>
      <c r="D18" s="18">
        <f>4000*6*2</f>
        <v>48000</v>
      </c>
      <c r="E18" s="15" t="s">
        <v>13</v>
      </c>
      <c r="F18" s="42">
        <f>((0.47*24.1+23.13)*0.0005+0.19)*1.2766</f>
        <v>0.2645479031</v>
      </c>
      <c r="G18" s="42">
        <f>F18*D18</f>
        <v>12698.2993488</v>
      </c>
      <c r="H18" s="43"/>
    </row>
    <row r="19" spans="2:8" s="14" customFormat="1" ht="13.5" thickBot="1">
      <c r="B19" s="15"/>
      <c r="C19" s="19" t="s">
        <v>15</v>
      </c>
      <c r="D19" s="18"/>
      <c r="E19" s="15"/>
      <c r="F19" s="42"/>
      <c r="G19" s="61">
        <f>SUM(G17:G18)</f>
        <v>624518.2993488</v>
      </c>
      <c r="H19" s="43"/>
    </row>
    <row r="20" spans="2:8" s="14" customFormat="1" ht="12.75">
      <c r="B20" s="15"/>
      <c r="C20" s="17"/>
      <c r="D20" s="18"/>
      <c r="E20" s="15"/>
      <c r="F20" s="42"/>
      <c r="G20" s="42"/>
      <c r="H20" s="43"/>
    </row>
    <row r="21" spans="2:8" s="14" customFormat="1" ht="12.75">
      <c r="B21" s="15"/>
      <c r="C21" s="60" t="s">
        <v>39</v>
      </c>
      <c r="D21" s="16"/>
      <c r="E21" s="15"/>
      <c r="F21" s="42"/>
      <c r="G21" s="44"/>
      <c r="H21" s="43"/>
    </row>
    <row r="22" spans="2:8" s="14" customFormat="1" ht="12.75">
      <c r="B22" s="15">
        <v>822000</v>
      </c>
      <c r="C22" s="17" t="s">
        <v>33</v>
      </c>
      <c r="D22" s="16">
        <f>4000*0.12*3.8</f>
        <v>1824</v>
      </c>
      <c r="E22" s="15" t="s">
        <v>13</v>
      </c>
      <c r="F22" s="42">
        <f>23.12*1.2766</f>
        <v>29.514992</v>
      </c>
      <c r="G22" s="42">
        <f>F22*D22</f>
        <v>53835.345408</v>
      </c>
      <c r="H22" s="43"/>
    </row>
    <row r="23" spans="2:8" s="14" customFormat="1" ht="12.75">
      <c r="B23" s="15">
        <v>820000</v>
      </c>
      <c r="C23" s="17" t="s">
        <v>16</v>
      </c>
      <c r="D23" s="16">
        <f>1.57+4+4+6+12</f>
        <v>27.57</v>
      </c>
      <c r="E23" s="15" t="s">
        <v>13</v>
      </c>
      <c r="F23" s="42">
        <f>356.4*1.2766</f>
        <v>454.98024</v>
      </c>
      <c r="G23" s="42">
        <f>F23*D23</f>
        <v>12543.8052168</v>
      </c>
      <c r="H23" s="43"/>
    </row>
    <row r="24" spans="2:8" s="14" customFormat="1" ht="12.75">
      <c r="B24" s="15">
        <v>821000</v>
      </c>
      <c r="C24" s="17" t="s">
        <v>17</v>
      </c>
      <c r="D24" s="16">
        <v>22</v>
      </c>
      <c r="E24" s="15" t="s">
        <v>18</v>
      </c>
      <c r="F24" s="42">
        <f>96.84*1.2766</f>
        <v>123.625944</v>
      </c>
      <c r="G24" s="42">
        <f>F24*D24</f>
        <v>2719.7707680000003</v>
      </c>
      <c r="H24" s="43"/>
    </row>
    <row r="25" spans="2:8" s="14" customFormat="1" ht="12.75">
      <c r="B25" s="15"/>
      <c r="C25" s="19" t="s">
        <v>15</v>
      </c>
      <c r="D25" s="16"/>
      <c r="E25" s="15"/>
      <c r="F25" s="42"/>
      <c r="G25" s="61">
        <f>SUM(G22:G24)</f>
        <v>69098.92139280001</v>
      </c>
      <c r="H25" s="43"/>
    </row>
    <row r="26" spans="2:8" s="14" customFormat="1" ht="12.75">
      <c r="B26" s="15"/>
      <c r="C26" s="17"/>
      <c r="D26" s="16"/>
      <c r="E26" s="15"/>
      <c r="F26" s="42"/>
      <c r="G26" s="42"/>
      <c r="H26" s="43"/>
    </row>
    <row r="27" spans="2:11" s="14" customFormat="1" ht="12.75">
      <c r="B27" s="15"/>
      <c r="C27" s="35" t="s">
        <v>40</v>
      </c>
      <c r="D27" s="16"/>
      <c r="E27" s="15"/>
      <c r="F27" s="42"/>
      <c r="G27" s="44"/>
      <c r="H27" s="43"/>
      <c r="K27" s="55"/>
    </row>
    <row r="28" spans="2:11" s="20" customFormat="1" ht="12.75">
      <c r="B28" s="21">
        <v>589000</v>
      </c>
      <c r="C28" s="22" t="s">
        <v>20</v>
      </c>
      <c r="D28" s="54">
        <f>4000*6*0.057*0.05*2.5</f>
        <v>171</v>
      </c>
      <c r="E28" s="21" t="s">
        <v>12</v>
      </c>
      <c r="F28" s="46">
        <f>3227.05*1.1766</f>
        <v>3796.9470300000007</v>
      </c>
      <c r="G28" s="42">
        <f>F28*D28</f>
        <v>649277.9421300001</v>
      </c>
      <c r="H28" s="45"/>
      <c r="I28" s="54"/>
      <c r="K28" s="56"/>
    </row>
    <row r="29" spans="2:11" s="20" customFormat="1" ht="13.5" thickBot="1">
      <c r="B29" s="21">
        <v>589420</v>
      </c>
      <c r="C29" s="22" t="s">
        <v>19</v>
      </c>
      <c r="D29" s="54">
        <f>4000*6*0.0005</f>
        <v>12</v>
      </c>
      <c r="E29" s="21" t="s">
        <v>12</v>
      </c>
      <c r="F29" s="46">
        <f>2306.77*1.1766</f>
        <v>2714.145582</v>
      </c>
      <c r="G29" s="42">
        <f>F29*D29</f>
        <v>32569.746984</v>
      </c>
      <c r="H29" s="45"/>
      <c r="I29" s="54"/>
      <c r="K29" s="56"/>
    </row>
    <row r="30" spans="2:8" s="20" customFormat="1" ht="13.5" thickBot="1">
      <c r="B30" s="21"/>
      <c r="C30" s="19" t="s">
        <v>15</v>
      </c>
      <c r="D30" s="23"/>
      <c r="E30" s="15"/>
      <c r="F30" s="42"/>
      <c r="G30" s="61">
        <f>SUM(G28:G29)</f>
        <v>681847.6891140001</v>
      </c>
      <c r="H30" s="45"/>
    </row>
    <row r="31" spans="2:7" ht="13.5" thickBot="1">
      <c r="B31" s="24"/>
      <c r="C31" s="25"/>
      <c r="D31" s="26"/>
      <c r="E31" s="24"/>
      <c r="F31" s="50"/>
      <c r="G31" s="50"/>
    </row>
    <row r="32" spans="2:7" ht="12.75">
      <c r="B32" s="27"/>
      <c r="C32" s="28"/>
      <c r="D32" s="28"/>
      <c r="E32" s="28"/>
      <c r="F32" s="46"/>
      <c r="G32" s="51"/>
    </row>
    <row r="33" spans="2:9" ht="12.75">
      <c r="B33" s="27"/>
      <c r="C33" s="29" t="s">
        <v>21</v>
      </c>
      <c r="D33" s="28"/>
      <c r="E33" s="28"/>
      <c r="F33" s="46"/>
      <c r="G33" s="52">
        <f>G19+G25+G30</f>
        <v>1375464.9098556</v>
      </c>
      <c r="I33" s="62"/>
    </row>
    <row r="34" spans="2:7" ht="13.5" thickBot="1">
      <c r="B34" s="24"/>
      <c r="C34" s="25"/>
      <c r="D34" s="25"/>
      <c r="E34" s="25"/>
      <c r="F34" s="50"/>
      <c r="G34" s="53"/>
    </row>
    <row r="36" ht="12.75">
      <c r="B36" s="5" t="s">
        <v>38</v>
      </c>
    </row>
  </sheetData>
  <sheetProtection selectLockedCells="1" selectUnlockedCells="1"/>
  <printOptions/>
  <pageMargins left="0.7874015748031497" right="0.1968503937007874" top="0.3937007874015748" bottom="0.3937007874015748" header="0.5118110236220472" footer="0.5118110236220472"/>
  <pageSetup horizontalDpi="300" verticalDpi="300" orientation="landscape" paperSize="9" scale="70" r:id="rId2"/>
  <headerFooter alignWithMargins="0">
    <oddHeader>&amp;C&amp;"Arial,Negrito"ORÇAMENTO&amp;R&amp;P</oddHeader>
    <oddFooter>&amp;CNOVEMBRO/2020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6">
      <selection activeCell="B8" sqref="B8"/>
    </sheetView>
  </sheetViews>
  <sheetFormatPr defaultColWidth="9.140625" defaultRowHeight="12.75"/>
  <cols>
    <col min="1" max="1" width="14.00390625" style="1" customWidth="1"/>
    <col min="2" max="2" width="87.140625" style="1" customWidth="1"/>
    <col min="3" max="3" width="13.421875" style="41" customWidth="1"/>
    <col min="4" max="4" width="9.140625" style="1" customWidth="1"/>
    <col min="5" max="5" width="13.140625" style="41" customWidth="1"/>
    <col min="6" max="6" width="14.00390625" style="64" bestFit="1" customWidth="1"/>
    <col min="7" max="7" width="12.00390625" style="1" customWidth="1"/>
    <col min="8" max="8" width="12.7109375" style="1" customWidth="1"/>
    <col min="9" max="9" width="12.8515625" style="1" customWidth="1"/>
    <col min="10" max="16384" width="9.140625" style="1" customWidth="1"/>
  </cols>
  <sheetData>
    <row r="1" ht="12.75">
      <c r="B1" s="30"/>
    </row>
    <row r="2" spans="1:2" ht="12.75">
      <c r="A2" s="5" t="s">
        <v>36</v>
      </c>
      <c r="B2" s="5"/>
    </row>
    <row r="3" ht="12.75"/>
    <row r="4" spans="1:3" ht="12.75">
      <c r="A4" s="5" t="s">
        <v>22</v>
      </c>
      <c r="B4" s="5" t="str">
        <f>ORÇAMENTO!C5</f>
        <v>PAVIMENTAÇÃO ASFÁLTICA SOBRE POLIÉDRICOS - Extensão de 4,00km e largura de 6,0m</v>
      </c>
      <c r="C4" s="4"/>
    </row>
    <row r="5" spans="1:3" ht="12.75">
      <c r="A5" s="5"/>
      <c r="B5" s="5"/>
      <c r="C5" s="4"/>
    </row>
    <row r="6" spans="1:3" ht="12.75">
      <c r="A6" s="5" t="s">
        <v>23</v>
      </c>
      <c r="B6" s="5" t="str">
        <f>ORÇAMENTO!C7</f>
        <v>Trecho das Estradas Vicinais MP-040 e MP-141 - Inicia no perímetro urbano, até as pontes sobre o Rio</v>
      </c>
      <c r="C6" s="4"/>
    </row>
    <row r="7" spans="2:3" ht="13.5" thickBot="1">
      <c r="B7" s="5" t="s">
        <v>45</v>
      </c>
      <c r="C7" s="4"/>
    </row>
    <row r="8" spans="1:8" ht="13.5" thickBot="1">
      <c r="A8" s="5"/>
      <c r="B8" s="5"/>
      <c r="C8" s="4"/>
      <c r="D8" s="5"/>
      <c r="E8" s="7" t="s">
        <v>24</v>
      </c>
      <c r="F8" s="65" t="s">
        <v>25</v>
      </c>
      <c r="G8" s="12"/>
      <c r="H8" s="12"/>
    </row>
    <row r="9" spans="1:8" ht="13.5" thickBot="1">
      <c r="A9" s="31" t="s">
        <v>42</v>
      </c>
      <c r="B9" s="8" t="s">
        <v>6</v>
      </c>
      <c r="C9" s="8" t="s">
        <v>26</v>
      </c>
      <c r="D9" s="9" t="s">
        <v>27</v>
      </c>
      <c r="E9" s="10" t="s">
        <v>28</v>
      </c>
      <c r="F9" s="66" t="s">
        <v>29</v>
      </c>
      <c r="G9" s="32" t="s">
        <v>34</v>
      </c>
      <c r="H9" s="32" t="s">
        <v>35</v>
      </c>
    </row>
    <row r="10" spans="1:9" s="78" customFormat="1" ht="12.75">
      <c r="A10" s="80"/>
      <c r="B10" s="80"/>
      <c r="C10" s="72"/>
      <c r="D10" s="80"/>
      <c r="E10" s="81"/>
      <c r="F10" s="81"/>
      <c r="G10" s="82"/>
      <c r="H10" s="82"/>
      <c r="I10" s="85"/>
    </row>
    <row r="11" spans="1:9" s="78" customFormat="1" ht="12.75">
      <c r="A11" s="82"/>
      <c r="B11" s="86" t="str">
        <f>ORÇAMENTO!C14</f>
        <v>PISTA DE ROLAMENTO - L=6,0 m</v>
      </c>
      <c r="C11" s="71"/>
      <c r="D11" s="82"/>
      <c r="E11" s="83"/>
      <c r="F11" s="83"/>
      <c r="G11" s="82"/>
      <c r="H11" s="82"/>
      <c r="I11" s="85"/>
    </row>
    <row r="12" spans="1:9" s="78" customFormat="1" ht="12.75">
      <c r="A12" s="82"/>
      <c r="B12" s="82"/>
      <c r="C12" s="71"/>
      <c r="D12" s="82"/>
      <c r="E12" s="83"/>
      <c r="F12" s="83"/>
      <c r="G12" s="82"/>
      <c r="H12" s="82"/>
      <c r="I12" s="85"/>
    </row>
    <row r="13" spans="1:9" s="91" customFormat="1" ht="12.75">
      <c r="A13" s="89"/>
      <c r="B13" s="87" t="s">
        <v>11</v>
      </c>
      <c r="C13" s="83"/>
      <c r="D13" s="89"/>
      <c r="E13" s="83"/>
      <c r="F13" s="83"/>
      <c r="G13" s="92">
        <f>(G14+G15)/SUM(F14+F15)</f>
        <v>0.5</v>
      </c>
      <c r="H13" s="92">
        <f>(H14+H15)/SUM(F14+F15)</f>
        <v>0.5</v>
      </c>
      <c r="I13" s="90"/>
    </row>
    <row r="14" spans="1:10" s="78" customFormat="1" ht="12.75">
      <c r="A14" s="15">
        <v>570000</v>
      </c>
      <c r="B14" s="77" t="s">
        <v>32</v>
      </c>
      <c r="C14" s="74">
        <f>ORÇAMENTO!D17</f>
        <v>3000</v>
      </c>
      <c r="D14" s="75" t="s">
        <v>12</v>
      </c>
      <c r="E14" s="76">
        <f>ORÇAMENTO!F17</f>
        <v>203.94</v>
      </c>
      <c r="F14" s="84">
        <f>C14*E14</f>
        <v>611820</v>
      </c>
      <c r="G14" s="82">
        <f>F14/2</f>
        <v>305910</v>
      </c>
      <c r="H14" s="82">
        <f>F14/2</f>
        <v>305910</v>
      </c>
      <c r="I14" s="85"/>
      <c r="J14" s="91"/>
    </row>
    <row r="15" spans="1:10" s="78" customFormat="1" ht="12.75">
      <c r="A15" s="15">
        <v>561100</v>
      </c>
      <c r="B15" s="77" t="s">
        <v>14</v>
      </c>
      <c r="C15" s="77">
        <f>ORÇAMENTO!D18</f>
        <v>48000</v>
      </c>
      <c r="D15" s="75" t="s">
        <v>13</v>
      </c>
      <c r="E15" s="76">
        <f>ORÇAMENTO!F18</f>
        <v>0.2645479031</v>
      </c>
      <c r="F15" s="84">
        <f>C15*E15</f>
        <v>12698.2993488</v>
      </c>
      <c r="G15" s="82">
        <f>F15/2</f>
        <v>6349.1496744</v>
      </c>
      <c r="H15" s="82">
        <f>F15/2</f>
        <v>6349.1496744</v>
      </c>
      <c r="I15" s="85"/>
      <c r="J15" s="91"/>
    </row>
    <row r="16" spans="1:10" s="78" customFormat="1" ht="12.75">
      <c r="A16" s="82"/>
      <c r="B16" s="82"/>
      <c r="C16" s="71"/>
      <c r="D16" s="82"/>
      <c r="E16" s="84"/>
      <c r="F16" s="84"/>
      <c r="G16" s="82"/>
      <c r="H16" s="82"/>
      <c r="I16" s="85"/>
      <c r="J16" s="91"/>
    </row>
    <row r="17" spans="1:9" s="91" customFormat="1" ht="12.75">
      <c r="A17" s="89"/>
      <c r="B17" s="87" t="s">
        <v>39</v>
      </c>
      <c r="C17" s="83"/>
      <c r="D17" s="89"/>
      <c r="E17" s="84"/>
      <c r="F17" s="84"/>
      <c r="G17" s="89"/>
      <c r="H17" s="92">
        <f>SUM(H18:H20)/SUM(F18:F20)</f>
        <v>1</v>
      </c>
      <c r="I17" s="90"/>
    </row>
    <row r="18" spans="1:10" s="78" customFormat="1" ht="12.75">
      <c r="A18" s="15">
        <v>822000</v>
      </c>
      <c r="B18" s="77" t="s">
        <v>33</v>
      </c>
      <c r="C18" s="23">
        <f>ORÇAMENTO!D22</f>
        <v>1824</v>
      </c>
      <c r="D18" s="75" t="s">
        <v>13</v>
      </c>
      <c r="E18" s="76">
        <f>ORÇAMENTO!F22</f>
        <v>29.514992</v>
      </c>
      <c r="F18" s="84">
        <f>C18*E18</f>
        <v>53835.345408</v>
      </c>
      <c r="G18" s="82"/>
      <c r="H18" s="82">
        <f>F18</f>
        <v>53835.345408</v>
      </c>
      <c r="I18" s="85"/>
      <c r="J18" s="91"/>
    </row>
    <row r="19" spans="1:10" s="78" customFormat="1" ht="12.75">
      <c r="A19" s="15">
        <v>820000</v>
      </c>
      <c r="B19" s="77" t="s">
        <v>16</v>
      </c>
      <c r="C19" s="23">
        <f>ORÇAMENTO!D23</f>
        <v>27.57</v>
      </c>
      <c r="D19" s="75" t="s">
        <v>13</v>
      </c>
      <c r="E19" s="76">
        <f>ORÇAMENTO!F23</f>
        <v>454.98024</v>
      </c>
      <c r="F19" s="84">
        <f>C19*E19</f>
        <v>12543.8052168</v>
      </c>
      <c r="G19" s="82"/>
      <c r="H19" s="82">
        <f>F19</f>
        <v>12543.8052168</v>
      </c>
      <c r="I19" s="85"/>
      <c r="J19" s="91"/>
    </row>
    <row r="20" spans="1:10" s="78" customFormat="1" ht="12.75">
      <c r="A20" s="15">
        <v>821000</v>
      </c>
      <c r="B20" s="77" t="s">
        <v>17</v>
      </c>
      <c r="C20" s="23">
        <f>ORÇAMENTO!D24</f>
        <v>22</v>
      </c>
      <c r="D20" s="75" t="s">
        <v>18</v>
      </c>
      <c r="E20" s="76">
        <f>ORÇAMENTO!F24</f>
        <v>123.625944</v>
      </c>
      <c r="F20" s="84">
        <f>C20*E20</f>
        <v>2719.7707680000003</v>
      </c>
      <c r="G20" s="82"/>
      <c r="H20" s="82">
        <f>F20</f>
        <v>2719.7707680000003</v>
      </c>
      <c r="I20" s="85"/>
      <c r="J20" s="91"/>
    </row>
    <row r="21" spans="1:10" s="78" customFormat="1" ht="12.75">
      <c r="A21" s="82"/>
      <c r="B21" s="82"/>
      <c r="C21" s="71"/>
      <c r="D21" s="82"/>
      <c r="E21" s="84"/>
      <c r="F21" s="84"/>
      <c r="G21" s="82"/>
      <c r="H21" s="82"/>
      <c r="I21" s="85"/>
      <c r="J21" s="91"/>
    </row>
    <row r="22" spans="1:9" s="91" customFormat="1" ht="12.75">
      <c r="A22" s="89"/>
      <c r="B22" s="88" t="s">
        <v>40</v>
      </c>
      <c r="C22" s="83"/>
      <c r="D22" s="89"/>
      <c r="E22" s="84"/>
      <c r="F22" s="84"/>
      <c r="G22" s="92">
        <f>(G23+G24)/(F23+F24)</f>
        <v>0.5</v>
      </c>
      <c r="H22" s="92">
        <f>(H23+H24)/(F23+F24)</f>
        <v>0.5</v>
      </c>
      <c r="I22" s="90"/>
    </row>
    <row r="23" spans="1:10" s="78" customFormat="1" ht="12.75">
      <c r="A23" s="21">
        <v>589000</v>
      </c>
      <c r="B23" s="82" t="s">
        <v>20</v>
      </c>
      <c r="C23" s="78">
        <f>ORÇAMENTO!D28</f>
        <v>171</v>
      </c>
      <c r="D23" s="71" t="s">
        <v>12</v>
      </c>
      <c r="E23" s="79">
        <f>ORÇAMENTO!F28</f>
        <v>3796.9470300000007</v>
      </c>
      <c r="F23" s="84">
        <f>C23*E23</f>
        <v>649277.9421300001</v>
      </c>
      <c r="G23" s="82">
        <f>F23/2</f>
        <v>324638.97106500005</v>
      </c>
      <c r="H23" s="82">
        <f>F23/2</f>
        <v>324638.97106500005</v>
      </c>
      <c r="I23" s="85"/>
      <c r="J23" s="91"/>
    </row>
    <row r="24" spans="1:10" s="78" customFormat="1" ht="12.75">
      <c r="A24" s="21">
        <v>589420</v>
      </c>
      <c r="B24" s="82" t="s">
        <v>19</v>
      </c>
      <c r="C24" s="78">
        <f>ORÇAMENTO!D29</f>
        <v>12</v>
      </c>
      <c r="D24" s="71" t="s">
        <v>12</v>
      </c>
      <c r="E24" s="79">
        <f>ORÇAMENTO!F29</f>
        <v>2714.145582</v>
      </c>
      <c r="F24" s="84">
        <f>C24*E24</f>
        <v>32569.746984</v>
      </c>
      <c r="G24" s="82">
        <f>F24/2</f>
        <v>16284.873492</v>
      </c>
      <c r="H24" s="82">
        <f>F24/2</f>
        <v>16284.873492</v>
      </c>
      <c r="I24" s="85"/>
      <c r="J24" s="91"/>
    </row>
    <row r="25" spans="1:8" ht="13.5" thickBot="1">
      <c r="A25" s="21"/>
      <c r="B25" s="33"/>
      <c r="C25" s="38"/>
      <c r="D25" s="34"/>
      <c r="E25" s="36"/>
      <c r="F25" s="67"/>
      <c r="G25" s="38"/>
      <c r="H25" s="38"/>
    </row>
    <row r="26" spans="1:8" ht="12.75">
      <c r="A26" s="21"/>
      <c r="B26" s="28"/>
      <c r="C26" s="37"/>
      <c r="D26" s="37"/>
      <c r="E26" s="39"/>
      <c r="F26" s="68"/>
      <c r="G26" s="37"/>
      <c r="H26" s="37"/>
    </row>
    <row r="27" spans="1:9" s="5" customFormat="1" ht="12.75">
      <c r="A27" s="29"/>
      <c r="B27" s="29" t="s">
        <v>30</v>
      </c>
      <c r="C27" s="63"/>
      <c r="D27" s="63"/>
      <c r="E27" s="93"/>
      <c r="F27" s="73">
        <f>SUM(F14:F24)</f>
        <v>1375464.9098556002</v>
      </c>
      <c r="G27" s="94">
        <f>G14+G15+G23+G24</f>
        <v>653182.9942314001</v>
      </c>
      <c r="H27" s="94">
        <f>H14+H15+H18+H19+H20+H23+H24</f>
        <v>722281.9156242</v>
      </c>
      <c r="I27" s="95"/>
    </row>
    <row r="28" spans="1:9" s="5" customFormat="1" ht="12.75">
      <c r="A28" s="29"/>
      <c r="B28" s="29"/>
      <c r="C28" s="63"/>
      <c r="D28" s="63"/>
      <c r="E28" s="93"/>
      <c r="F28" s="69"/>
      <c r="G28" s="40"/>
      <c r="H28" s="40"/>
      <c r="I28" s="95"/>
    </row>
    <row r="29" spans="1:9" s="5" customFormat="1" ht="12.75">
      <c r="A29" s="29"/>
      <c r="B29" s="29" t="s">
        <v>31</v>
      </c>
      <c r="C29" s="63"/>
      <c r="D29" s="63"/>
      <c r="E29" s="93"/>
      <c r="F29" s="69"/>
      <c r="G29" s="40">
        <f>G27</f>
        <v>653182.9942314001</v>
      </c>
      <c r="H29" s="40">
        <f>G29+H27</f>
        <v>1375464.9098556</v>
      </c>
      <c r="I29" s="95"/>
    </row>
    <row r="30" spans="1:8" ht="13.5" thickBot="1">
      <c r="A30" s="25"/>
      <c r="B30" s="25"/>
      <c r="C30" s="34"/>
      <c r="D30" s="34"/>
      <c r="E30" s="38"/>
      <c r="F30" s="70"/>
      <c r="G30" s="34"/>
      <c r="H30" s="34"/>
    </row>
  </sheetData>
  <sheetProtection selectLockedCells="1" selectUnlockedCells="1"/>
  <printOptions/>
  <pageMargins left="0.7874015748031497" right="0" top="0.984251968503937" bottom="0.984251968503937" header="0.5118110236220472" footer="0.5118110236220472"/>
  <pageSetup horizontalDpi="300" verticalDpi="300" orientation="landscape" paperSize="9" scale="60" r:id="rId2"/>
  <headerFooter alignWithMargins="0">
    <oddHeader>&amp;C&amp;"Arial,Negrito"CRONOGRAMA FÍSICO FINANCEIRO&amp;R&amp;P</oddHeader>
    <oddFooter>&amp;CNOVEMBRO/2020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2020-11-17T12:02:58Z</cp:lastPrinted>
  <dcterms:created xsi:type="dcterms:W3CDTF">2018-05-16T00:38:48Z</dcterms:created>
  <dcterms:modified xsi:type="dcterms:W3CDTF">2020-11-18T11:18:08Z</dcterms:modified>
  <cp:category/>
  <cp:version/>
  <cp:contentType/>
  <cp:contentStatus/>
</cp:coreProperties>
</file>