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00" activeTab="1"/>
  </bookViews>
  <sheets>
    <sheet name="ORÇAMENTO" sheetId="1" r:id="rId1"/>
    <sheet name="CRONOGRAMA" sheetId="2" r:id="rId2"/>
  </sheets>
  <definedNames>
    <definedName name="_xlnm.Print_Area" localSheetId="0">'ORÇAMENTO'!$A$1:$G$59</definedName>
    <definedName name="_xlnm.Print_Titles" localSheetId="1">'CRONOGRAMA'!$1:$7</definedName>
  </definedNames>
  <calcPr fullCalcOnLoad="1"/>
</workbook>
</file>

<file path=xl/sharedStrings.xml><?xml version="1.0" encoding="utf-8"?>
<sst xmlns="http://schemas.openxmlformats.org/spreadsheetml/2006/main" count="124" uniqueCount="57">
  <si>
    <t>OBRA:</t>
  </si>
  <si>
    <t>LOCAL:</t>
  </si>
  <si>
    <t>BDI:</t>
  </si>
  <si>
    <t xml:space="preserve">Valor </t>
  </si>
  <si>
    <t>Valor</t>
  </si>
  <si>
    <t>Código DER</t>
  </si>
  <si>
    <t>Serviço</t>
  </si>
  <si>
    <t>Quantidade</t>
  </si>
  <si>
    <t>Unidade</t>
  </si>
  <si>
    <t>Unitário R$</t>
  </si>
  <si>
    <t>Total R$</t>
  </si>
  <si>
    <t>01 - PAVIMENTAÇÃO</t>
  </si>
  <si>
    <t>m3</t>
  </si>
  <si>
    <t>T</t>
  </si>
  <si>
    <t>m2</t>
  </si>
  <si>
    <t>Pintura de ligação exclusive fornecimento da emulsão</t>
  </si>
  <si>
    <t>Total do grupo</t>
  </si>
  <si>
    <t>Placa de sinalização c/ pelicula refletiva</t>
  </si>
  <si>
    <t xml:space="preserve">Suporte de madeira 3 " x  3 " p/placa de sinalização </t>
  </si>
  <si>
    <t>pç</t>
  </si>
  <si>
    <t>Fornecimento de asfalto diluído CM-30</t>
  </si>
  <si>
    <t>Fornecimento de emulsão asfáltica RR-1C</t>
  </si>
  <si>
    <t>Fornecimento de CAP-50/70</t>
  </si>
  <si>
    <t>TOTAL GERAL</t>
  </si>
  <si>
    <t xml:space="preserve">OBRA: </t>
  </si>
  <si>
    <t xml:space="preserve">LOCAL: </t>
  </si>
  <si>
    <t xml:space="preserve">valor </t>
  </si>
  <si>
    <t>valor</t>
  </si>
  <si>
    <t>quant.</t>
  </si>
  <si>
    <t>unid.</t>
  </si>
  <si>
    <t>unit.R$</t>
  </si>
  <si>
    <t>total R$</t>
  </si>
  <si>
    <t>TOTAL MENSAL</t>
  </si>
  <si>
    <t>VALORES ACUMULADOS</t>
  </si>
  <si>
    <t>C.B.U.Q exclusive fornecimento do CAP (até 10.000 T)</t>
  </si>
  <si>
    <t>Imprimação, impermeabilização, exclusive fornecimento do CM</t>
  </si>
  <si>
    <t>Faixa de sinalização horizontal com tinta acrílica a base solvente</t>
  </si>
  <si>
    <t>30 dias</t>
  </si>
  <si>
    <t>60 dias</t>
  </si>
  <si>
    <t>90 dias</t>
  </si>
  <si>
    <t>PREFEITURA  MUNICIPAL DE MARIÓPOLIS</t>
  </si>
  <si>
    <t>27,66% e 17,66% ligantes betuminosos - DMT = 24,1km</t>
  </si>
  <si>
    <t xml:space="preserve">OBSERVAÇÃO: Todos os serviços citados na planilha orçamentária serão de responsabilidade da empresa, ou seja, execução indireta </t>
  </si>
  <si>
    <t>Compactação de aterros 95% PN (A)</t>
  </si>
  <si>
    <t>Trecho da Estrada Vicinal MP-030 - Inicia no perímetro urbano, sentido a Comunidade Nossa Senhora Aparecida</t>
  </si>
  <si>
    <t>PAVIMENTAÇÃO ASFÁLTICA SOBRE POLIÉDRICOS - Extensão de 4,30km e largura de 6,0m</t>
  </si>
  <si>
    <t>02 - SINALIZAÇÃO</t>
  </si>
  <si>
    <t>03 - LIGANTES BETUMINOSOS</t>
  </si>
  <si>
    <t>PISTA DE CAMINHADA - L=1,0 m</t>
  </si>
  <si>
    <t>Brita graduada 100% PI, com transporte - e=5cm</t>
  </si>
  <si>
    <t>Macadame seco britado preenchido com pó de pedra - e=10 cm</t>
  </si>
  <si>
    <t>02 - LIGANTES BETUMINOSOS</t>
  </si>
  <si>
    <t>03 - PAVIMENTAÇÃO</t>
  </si>
  <si>
    <t>Enleivamento com grama esmeralda, largura 30cm</t>
  </si>
  <si>
    <t>04 - ENLEIVAMENTO - entre pista de rolamento e pista de caminhada</t>
  </si>
  <si>
    <t>PISTA DE ROLAMENTO - L=6,0 m</t>
  </si>
  <si>
    <t>Código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</si>
</sst>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-* #,##0.00_-;\-* #,##0.00_-;_-* \-??_-;_-@_-"/>
    <numFmt numFmtId="166" formatCode="0.000"/>
    <numFmt numFmtId="167" formatCode="_-* #,##0.000_-;\-* #,##0.000_-;_-* &quot;-&quot;???_-;_-@_-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164" fontId="0" fillId="33" borderId="14" xfId="6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33" borderId="14" xfId="6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6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165" fontId="3" fillId="0" borderId="13" xfId="60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5" fontId="2" fillId="0" borderId="13" xfId="60" applyFont="1" applyFill="1" applyBorder="1" applyAlignment="1" applyProtection="1">
      <alignment horizontal="center"/>
      <protection/>
    </xf>
    <xf numFmtId="165" fontId="2" fillId="0" borderId="14" xfId="60" applyFont="1" applyFill="1" applyBorder="1" applyAlignment="1" applyProtection="1">
      <alignment horizontal="center"/>
      <protection/>
    </xf>
    <xf numFmtId="165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0" fillId="33" borderId="14" xfId="60" applyFont="1" applyFill="1" applyBorder="1" applyAlignment="1" applyProtection="1">
      <alignment/>
      <protection/>
    </xf>
    <xf numFmtId="0" fontId="40" fillId="33" borderId="0" xfId="0" applyFont="1" applyFill="1" applyAlignment="1">
      <alignment/>
    </xf>
    <xf numFmtId="165" fontId="41" fillId="33" borderId="14" xfId="60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165" fontId="40" fillId="0" borderId="14" xfId="60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/>
    </xf>
    <xf numFmtId="165" fontId="40" fillId="0" borderId="13" xfId="60" applyFont="1" applyFill="1" applyBorder="1" applyAlignment="1" applyProtection="1">
      <alignment/>
      <protection/>
    </xf>
    <xf numFmtId="0" fontId="40" fillId="0" borderId="14" xfId="0" applyFont="1" applyBorder="1" applyAlignment="1">
      <alignment/>
    </xf>
    <xf numFmtId="165" fontId="41" fillId="0" borderId="14" xfId="0" applyNumberFormat="1" applyFont="1" applyBorder="1" applyAlignment="1">
      <alignment/>
    </xf>
    <xf numFmtId="0" fontId="40" fillId="0" borderId="13" xfId="0" applyFont="1" applyBorder="1" applyAlignment="1">
      <alignment/>
    </xf>
    <xf numFmtId="164" fontId="0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66" fontId="1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165" fontId="41" fillId="0" borderId="14" xfId="60" applyFont="1" applyFill="1" applyBorder="1" applyAlignment="1" applyProtection="1">
      <alignment/>
      <protection/>
    </xf>
    <xf numFmtId="164" fontId="0" fillId="0" borderId="14" xfId="0" applyNumberFormat="1" applyFont="1" applyBorder="1" applyAlignment="1">
      <alignment/>
    </xf>
    <xf numFmtId="0" fontId="1" fillId="19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5" fontId="40" fillId="33" borderId="15" xfId="60" applyFont="1" applyFill="1" applyBorder="1" applyAlignment="1" applyProtection="1">
      <alignment/>
      <protection/>
    </xf>
    <xf numFmtId="165" fontId="41" fillId="36" borderId="16" xfId="60" applyFont="1" applyFill="1" applyBorder="1" applyAlignment="1" applyProtection="1">
      <alignment/>
      <protection/>
    </xf>
    <xf numFmtId="0" fontId="1" fillId="36" borderId="14" xfId="0" applyFont="1" applyFill="1" applyBorder="1" applyAlignment="1">
      <alignment horizontal="left"/>
    </xf>
    <xf numFmtId="0" fontId="1" fillId="37" borderId="14" xfId="0" applyFont="1" applyFill="1" applyBorder="1" applyAlignment="1">
      <alignment/>
    </xf>
    <xf numFmtId="165" fontId="41" fillId="37" borderId="11" xfId="60" applyFont="1" applyFill="1" applyBorder="1" applyAlignment="1" applyProtection="1">
      <alignment/>
      <protection/>
    </xf>
    <xf numFmtId="0" fontId="40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3" xfId="6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40" fillId="33" borderId="14" xfId="6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0" fillId="0" borderId="14" xfId="6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19" borderId="14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left"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14" xfId="0" applyNumberFormat="1" applyFont="1" applyBorder="1" applyAlignment="1">
      <alignment/>
    </xf>
    <xf numFmtId="165" fontId="3" fillId="0" borderId="14" xfId="60" applyFont="1" applyFill="1" applyBorder="1" applyAlignment="1" applyProtection="1">
      <alignment horizontal="center"/>
      <protection/>
    </xf>
    <xf numFmtId="43" fontId="3" fillId="0" borderId="14" xfId="6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0</xdr:rowOff>
    </xdr:from>
    <xdr:to>
      <xdr:col>7</xdr:col>
      <xdr:colOff>0</xdr:colOff>
      <xdr:row>5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3105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0</xdr:rowOff>
    </xdr:from>
    <xdr:to>
      <xdr:col>8</xdr:col>
      <xdr:colOff>819150</xdr:colOff>
      <xdr:row>6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0"/>
          <a:ext cx="3190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13">
      <selection activeCell="B52" sqref="B52"/>
    </sheetView>
  </sheetViews>
  <sheetFormatPr defaultColWidth="9.140625" defaultRowHeight="12.75"/>
  <cols>
    <col min="1" max="1" width="4.140625" style="1" customWidth="1"/>
    <col min="2" max="2" width="12.28125" style="1" customWidth="1"/>
    <col min="3" max="3" width="92.421875" style="1" customWidth="1"/>
    <col min="4" max="4" width="11.57421875" style="1" customWidth="1"/>
    <col min="5" max="5" width="9.140625" style="1" customWidth="1"/>
    <col min="6" max="6" width="11.00390625" style="46" customWidth="1"/>
    <col min="7" max="7" width="16.421875" style="46" customWidth="1"/>
    <col min="8" max="10" width="9.140625" style="46" customWidth="1"/>
    <col min="11" max="16384" width="9.140625" style="1" customWidth="1"/>
  </cols>
  <sheetData>
    <row r="1" ht="12.75">
      <c r="C1" s="2"/>
    </row>
    <row r="2" ht="12.75"/>
    <row r="3" spans="2:3" ht="12.75">
      <c r="B3" s="3"/>
      <c r="C3" s="4" t="s">
        <v>40</v>
      </c>
    </row>
    <row r="4" ht="12.75">
      <c r="D4" s="5"/>
    </row>
    <row r="5" spans="2:3" ht="12.75">
      <c r="B5" s="5" t="s">
        <v>0</v>
      </c>
      <c r="C5" s="5" t="s">
        <v>45</v>
      </c>
    </row>
    <row r="6" spans="2:5" ht="12.75">
      <c r="B6" s="5"/>
      <c r="C6" s="5"/>
      <c r="D6" s="5"/>
      <c r="E6" s="5"/>
    </row>
    <row r="7" spans="2:5" ht="12.75">
      <c r="B7" s="5" t="s">
        <v>1</v>
      </c>
      <c r="C7" s="5" t="s">
        <v>44</v>
      </c>
      <c r="D7" s="5"/>
      <c r="E7" s="5"/>
    </row>
    <row r="8" spans="2:10" ht="12.75">
      <c r="B8" s="5"/>
      <c r="C8" s="5"/>
      <c r="D8" s="5"/>
      <c r="E8" s="5"/>
      <c r="I8" s="1"/>
      <c r="J8" s="1"/>
    </row>
    <row r="9" spans="2:10" ht="12.75">
      <c r="B9" s="5" t="s">
        <v>2</v>
      </c>
      <c r="C9" s="6" t="s">
        <v>41</v>
      </c>
      <c r="I9" s="1"/>
      <c r="J9" s="1"/>
    </row>
    <row r="10" spans="2:10" ht="13.5" thickBot="1">
      <c r="B10" s="5"/>
      <c r="C10" s="5"/>
      <c r="D10" s="5"/>
      <c r="E10" s="5"/>
      <c r="F10" s="48" t="s">
        <v>3</v>
      </c>
      <c r="G10" s="48" t="s">
        <v>4</v>
      </c>
      <c r="I10" s="1"/>
      <c r="J10" s="1"/>
    </row>
    <row r="11" spans="2:10" ht="13.5" thickBot="1">
      <c r="B11" s="8" t="s">
        <v>5</v>
      </c>
      <c r="C11" s="8" t="s">
        <v>6</v>
      </c>
      <c r="D11" s="8" t="s">
        <v>7</v>
      </c>
      <c r="E11" s="9" t="s">
        <v>8</v>
      </c>
      <c r="F11" s="49" t="s">
        <v>9</v>
      </c>
      <c r="G11" s="49" t="s">
        <v>10</v>
      </c>
      <c r="I11" s="1"/>
      <c r="J11" s="1"/>
    </row>
    <row r="12" spans="2:10" ht="12.75">
      <c r="B12" s="11"/>
      <c r="C12" s="12"/>
      <c r="D12" s="13"/>
      <c r="E12" s="11"/>
      <c r="F12" s="50"/>
      <c r="G12" s="50"/>
      <c r="I12" s="1"/>
      <c r="J12" s="1"/>
    </row>
    <row r="13" spans="2:10" ht="12.75">
      <c r="B13" s="27"/>
      <c r="C13" s="61" t="s">
        <v>55</v>
      </c>
      <c r="D13" s="60"/>
      <c r="E13" s="27"/>
      <c r="F13" s="52"/>
      <c r="G13" s="52"/>
      <c r="I13" s="1"/>
      <c r="J13" s="1"/>
    </row>
    <row r="14" spans="2:10" ht="12.75">
      <c r="B14" s="27"/>
      <c r="C14" s="28"/>
      <c r="D14" s="60"/>
      <c r="E14" s="27"/>
      <c r="F14" s="52"/>
      <c r="G14" s="52"/>
      <c r="I14" s="1"/>
      <c r="J14" s="1"/>
    </row>
    <row r="15" spans="2:8" s="14" customFormat="1" ht="12.75">
      <c r="B15" s="15"/>
      <c r="C15" s="66" t="s">
        <v>11</v>
      </c>
      <c r="D15" s="16"/>
      <c r="E15" s="15"/>
      <c r="F15" s="43"/>
      <c r="G15" s="45"/>
      <c r="H15" s="44"/>
    </row>
    <row r="16" spans="2:8" s="14" customFormat="1" ht="12.75">
      <c r="B16" s="15">
        <v>570000</v>
      </c>
      <c r="C16" s="17" t="s">
        <v>34</v>
      </c>
      <c r="D16" s="58">
        <f>4300*6*0.05*2.5</f>
        <v>3225</v>
      </c>
      <c r="E16" s="15" t="s">
        <v>13</v>
      </c>
      <c r="F16" s="43">
        <v>203.94</v>
      </c>
      <c r="G16" s="43">
        <f>F16*D16</f>
        <v>657706.5</v>
      </c>
      <c r="H16" s="44"/>
    </row>
    <row r="17" spans="2:8" s="14" customFormat="1" ht="13.5" thickBot="1">
      <c r="B17" s="15">
        <v>561100</v>
      </c>
      <c r="C17" s="17" t="s">
        <v>15</v>
      </c>
      <c r="D17" s="18">
        <f>4300*6*2</f>
        <v>51600</v>
      </c>
      <c r="E17" s="15" t="s">
        <v>14</v>
      </c>
      <c r="F17" s="43">
        <v>0.36</v>
      </c>
      <c r="G17" s="43">
        <f>F17*D17</f>
        <v>18576</v>
      </c>
      <c r="H17" s="44"/>
    </row>
    <row r="18" spans="2:8" s="14" customFormat="1" ht="13.5" thickBot="1">
      <c r="B18" s="15"/>
      <c r="C18" s="19" t="s">
        <v>16</v>
      </c>
      <c r="D18" s="18"/>
      <c r="E18" s="15"/>
      <c r="F18" s="43"/>
      <c r="G18" s="67">
        <f>SUM(G16:G17)</f>
        <v>676282.5</v>
      </c>
      <c r="H18" s="44"/>
    </row>
    <row r="19" spans="2:8" s="14" customFormat="1" ht="12.75">
      <c r="B19" s="15"/>
      <c r="C19" s="17"/>
      <c r="D19" s="18"/>
      <c r="E19" s="15"/>
      <c r="F19" s="43"/>
      <c r="G19" s="43"/>
      <c r="H19" s="44"/>
    </row>
    <row r="20" spans="2:8" s="14" customFormat="1" ht="12.75">
      <c r="B20" s="15"/>
      <c r="C20" s="66" t="s">
        <v>46</v>
      </c>
      <c r="D20" s="16"/>
      <c r="E20" s="15"/>
      <c r="F20" s="43"/>
      <c r="G20" s="45"/>
      <c r="H20" s="44"/>
    </row>
    <row r="21" spans="2:8" s="14" customFormat="1" ht="12.75">
      <c r="B21" s="15">
        <v>822000</v>
      </c>
      <c r="C21" s="17" t="s">
        <v>36</v>
      </c>
      <c r="D21" s="16">
        <f>4300*0.12*3.8</f>
        <v>1960.8</v>
      </c>
      <c r="E21" s="15" t="s">
        <v>14</v>
      </c>
      <c r="F21" s="43">
        <v>28.88</v>
      </c>
      <c r="G21" s="43">
        <f>F21*D21</f>
        <v>56627.903999999995</v>
      </c>
      <c r="H21" s="44"/>
    </row>
    <row r="22" spans="2:8" s="14" customFormat="1" ht="12.75">
      <c r="B22" s="15">
        <v>820000</v>
      </c>
      <c r="C22" s="17" t="s">
        <v>17</v>
      </c>
      <c r="D22" s="16">
        <v>28.57</v>
      </c>
      <c r="E22" s="15" t="s">
        <v>14</v>
      </c>
      <c r="F22" s="43">
        <v>423.74</v>
      </c>
      <c r="G22" s="43">
        <f>F22*D22</f>
        <v>12106.2518</v>
      </c>
      <c r="H22" s="44"/>
    </row>
    <row r="23" spans="2:8" s="14" customFormat="1" ht="12.75">
      <c r="B23" s="15">
        <v>821000</v>
      </c>
      <c r="C23" s="17" t="s">
        <v>18</v>
      </c>
      <c r="D23" s="16">
        <v>29</v>
      </c>
      <c r="E23" s="15" t="s">
        <v>19</v>
      </c>
      <c r="F23" s="43">
        <v>133.98</v>
      </c>
      <c r="G23" s="43">
        <f>F23*D23</f>
        <v>3885.4199999999996</v>
      </c>
      <c r="H23" s="44"/>
    </row>
    <row r="24" spans="2:8" s="14" customFormat="1" ht="12.75">
      <c r="B24" s="15"/>
      <c r="C24" s="19" t="s">
        <v>16</v>
      </c>
      <c r="D24" s="16"/>
      <c r="E24" s="15"/>
      <c r="F24" s="43"/>
      <c r="G24" s="67">
        <f>SUM(G21:G23)</f>
        <v>72619.57579999999</v>
      </c>
      <c r="H24" s="44"/>
    </row>
    <row r="25" spans="2:8" s="14" customFormat="1" ht="12.75">
      <c r="B25" s="15"/>
      <c r="C25" s="17"/>
      <c r="D25" s="16"/>
      <c r="E25" s="15"/>
      <c r="F25" s="43"/>
      <c r="G25" s="43"/>
      <c r="H25" s="44"/>
    </row>
    <row r="26" spans="2:11" s="14" customFormat="1" ht="12.75">
      <c r="B26" s="15"/>
      <c r="C26" s="36" t="s">
        <v>47</v>
      </c>
      <c r="D26" s="16"/>
      <c r="E26" s="15"/>
      <c r="F26" s="43"/>
      <c r="G26" s="45"/>
      <c r="H26" s="44"/>
      <c r="K26" s="56"/>
    </row>
    <row r="27" spans="2:11" s="20" customFormat="1" ht="12.75">
      <c r="B27" s="21">
        <v>589000</v>
      </c>
      <c r="C27" s="22" t="s">
        <v>22</v>
      </c>
      <c r="D27" s="55">
        <f>4300*6*0.057*0.05*2.5</f>
        <v>183.82500000000005</v>
      </c>
      <c r="E27" s="21" t="s">
        <v>13</v>
      </c>
      <c r="F27" s="47">
        <v>3478.43</v>
      </c>
      <c r="G27" s="43">
        <f>F27*D27</f>
        <v>639422.3947500001</v>
      </c>
      <c r="H27" s="46"/>
      <c r="I27" s="55"/>
      <c r="K27" s="57"/>
    </row>
    <row r="28" spans="2:11" s="20" customFormat="1" ht="13.5" thickBot="1">
      <c r="B28" s="21">
        <v>589420</v>
      </c>
      <c r="C28" s="22" t="s">
        <v>21</v>
      </c>
      <c r="D28" s="55">
        <f>4300*6*0.0005</f>
        <v>12.9</v>
      </c>
      <c r="E28" s="21" t="s">
        <v>13</v>
      </c>
      <c r="F28" s="47">
        <v>2715.43</v>
      </c>
      <c r="G28" s="43">
        <f>F28*D28</f>
        <v>35029.047</v>
      </c>
      <c r="H28" s="46"/>
      <c r="I28" s="55"/>
      <c r="K28" s="57"/>
    </row>
    <row r="29" spans="2:8" s="20" customFormat="1" ht="13.5" thickBot="1">
      <c r="B29" s="21"/>
      <c r="C29" s="19" t="s">
        <v>16</v>
      </c>
      <c r="D29" s="23"/>
      <c r="E29" s="15"/>
      <c r="F29" s="43"/>
      <c r="G29" s="67">
        <f>SUM(G27:G28)</f>
        <v>674451.4417500001</v>
      </c>
      <c r="H29" s="46"/>
    </row>
    <row r="30" spans="2:8" s="20" customFormat="1" ht="12.75">
      <c r="B30" s="21"/>
      <c r="C30" s="19"/>
      <c r="D30" s="23"/>
      <c r="E30" s="15"/>
      <c r="F30" s="43"/>
      <c r="G30" s="59"/>
      <c r="H30" s="46"/>
    </row>
    <row r="31" spans="2:8" s="20" customFormat="1" ht="12.75">
      <c r="B31" s="21"/>
      <c r="C31" s="62" t="s">
        <v>48</v>
      </c>
      <c r="D31" s="23"/>
      <c r="E31" s="15"/>
      <c r="F31" s="43"/>
      <c r="G31" s="59"/>
      <c r="H31" s="46"/>
    </row>
    <row r="32" spans="2:8" s="20" customFormat="1" ht="12.75">
      <c r="B32" s="21"/>
      <c r="C32" s="19"/>
      <c r="D32" s="23"/>
      <c r="E32" s="15"/>
      <c r="F32" s="43"/>
      <c r="G32" s="45"/>
      <c r="H32" s="46"/>
    </row>
    <row r="33" spans="2:8" s="14" customFormat="1" ht="12.75">
      <c r="B33" s="15"/>
      <c r="C33" s="66" t="s">
        <v>11</v>
      </c>
      <c r="D33" s="16"/>
      <c r="E33" s="15"/>
      <c r="F33" s="43"/>
      <c r="G33" s="45"/>
      <c r="H33" s="44"/>
    </row>
    <row r="34" spans="2:8" s="14" customFormat="1" ht="12.75">
      <c r="B34" s="15">
        <v>531000</v>
      </c>
      <c r="C34" s="17" t="s">
        <v>49</v>
      </c>
      <c r="D34" s="18">
        <f>4300*1*0.05</f>
        <v>215</v>
      </c>
      <c r="E34" s="15" t="s">
        <v>12</v>
      </c>
      <c r="F34" s="43">
        <v>157.81</v>
      </c>
      <c r="G34" s="43">
        <f>F34*D34</f>
        <v>33929.15</v>
      </c>
      <c r="H34" s="44"/>
    </row>
    <row r="35" spans="2:8" s="14" customFormat="1" ht="12.75">
      <c r="B35" s="15">
        <v>570000</v>
      </c>
      <c r="C35" s="17" t="s">
        <v>34</v>
      </c>
      <c r="D35" s="58">
        <f>4300*1*0.02*2.5</f>
        <v>215</v>
      </c>
      <c r="E35" s="15" t="s">
        <v>13</v>
      </c>
      <c r="F35" s="43">
        <v>203.94</v>
      </c>
      <c r="G35" s="43">
        <f>F35*D35</f>
        <v>43847.1</v>
      </c>
      <c r="H35" s="44"/>
    </row>
    <row r="36" spans="2:8" s="14" customFormat="1" ht="12.75">
      <c r="B36" s="15">
        <v>560400</v>
      </c>
      <c r="C36" s="17" t="s">
        <v>35</v>
      </c>
      <c r="D36" s="18">
        <f>4300*1</f>
        <v>4300</v>
      </c>
      <c r="E36" s="15" t="s">
        <v>14</v>
      </c>
      <c r="F36" s="43">
        <v>0.66</v>
      </c>
      <c r="G36" s="43">
        <f>F36*D36</f>
        <v>2838</v>
      </c>
      <c r="H36" s="44"/>
    </row>
    <row r="37" spans="2:8" s="14" customFormat="1" ht="13.5" thickBot="1">
      <c r="B37" s="15">
        <v>561100</v>
      </c>
      <c r="C37" s="17" t="s">
        <v>15</v>
      </c>
      <c r="D37" s="18">
        <f>4300*1</f>
        <v>4300</v>
      </c>
      <c r="E37" s="15" t="s">
        <v>14</v>
      </c>
      <c r="F37" s="43">
        <v>0.36</v>
      </c>
      <c r="G37" s="43">
        <f>F37*D37</f>
        <v>1548</v>
      </c>
      <c r="H37" s="44"/>
    </row>
    <row r="38" spans="2:8" s="14" customFormat="1" ht="13.5" thickBot="1">
      <c r="B38" s="15"/>
      <c r="C38" s="19" t="s">
        <v>16</v>
      </c>
      <c r="D38" s="18"/>
      <c r="E38" s="15"/>
      <c r="F38" s="43"/>
      <c r="G38" s="67">
        <f>SUM(G34:G37)</f>
        <v>82162.25</v>
      </c>
      <c r="H38" s="44"/>
    </row>
    <row r="39" spans="2:8" s="14" customFormat="1" ht="12.75">
      <c r="B39" s="15"/>
      <c r="C39" s="17"/>
      <c r="D39" s="18"/>
      <c r="E39" s="15"/>
      <c r="F39" s="43"/>
      <c r="G39" s="43"/>
      <c r="H39" s="44"/>
    </row>
    <row r="40" spans="2:11" s="14" customFormat="1" ht="12.75">
      <c r="B40" s="15"/>
      <c r="C40" s="66" t="s">
        <v>51</v>
      </c>
      <c r="D40" s="16"/>
      <c r="E40" s="15"/>
      <c r="F40" s="43"/>
      <c r="G40" s="45"/>
      <c r="H40" s="44"/>
      <c r="K40" s="56"/>
    </row>
    <row r="41" spans="2:12" s="20" customFormat="1" ht="12.75">
      <c r="B41" s="21">
        <v>589100</v>
      </c>
      <c r="C41" s="22" t="s">
        <v>20</v>
      </c>
      <c r="D41" s="55">
        <f>4300*1*0.0012</f>
        <v>5.159999999999999</v>
      </c>
      <c r="E41" s="21" t="s">
        <v>13</v>
      </c>
      <c r="F41" s="47">
        <v>5252.47</v>
      </c>
      <c r="G41" s="43">
        <f>F41*D41</f>
        <v>27102.745199999998</v>
      </c>
      <c r="H41" s="46"/>
      <c r="I41" s="55"/>
      <c r="K41" s="57"/>
      <c r="L41" s="55"/>
    </row>
    <row r="42" spans="2:11" s="20" customFormat="1" ht="12.75">
      <c r="B42" s="21">
        <v>589000</v>
      </c>
      <c r="C42" s="22" t="s">
        <v>22</v>
      </c>
      <c r="D42" s="55">
        <f>4300*1*0.057*0.02*2.5</f>
        <v>12.255</v>
      </c>
      <c r="E42" s="21" t="s">
        <v>13</v>
      </c>
      <c r="F42" s="47">
        <v>3478.43</v>
      </c>
      <c r="G42" s="43">
        <f>F42*D42</f>
        <v>42628.15965</v>
      </c>
      <c r="H42" s="46"/>
      <c r="I42" s="55"/>
      <c r="K42" s="57"/>
    </row>
    <row r="43" spans="2:11" s="20" customFormat="1" ht="13.5" thickBot="1">
      <c r="B43" s="21">
        <v>589420</v>
      </c>
      <c r="C43" s="22" t="s">
        <v>21</v>
      </c>
      <c r="D43" s="55">
        <f>4300*1*0.0005</f>
        <v>2.15</v>
      </c>
      <c r="E43" s="21" t="s">
        <v>13</v>
      </c>
      <c r="F43" s="47">
        <v>2715.43</v>
      </c>
      <c r="G43" s="43">
        <f>F43*D43</f>
        <v>5838.174499999999</v>
      </c>
      <c r="H43" s="46"/>
      <c r="I43" s="55"/>
      <c r="K43" s="57"/>
    </row>
    <row r="44" spans="2:8" s="20" customFormat="1" ht="13.5" thickBot="1">
      <c r="B44" s="21"/>
      <c r="C44" s="19" t="s">
        <v>16</v>
      </c>
      <c r="D44" s="23"/>
      <c r="E44" s="15"/>
      <c r="F44" s="43"/>
      <c r="G44" s="67">
        <f>SUM(G41:G43)</f>
        <v>75569.07934999999</v>
      </c>
      <c r="H44" s="46"/>
    </row>
    <row r="45" spans="2:8" s="20" customFormat="1" ht="12.75">
      <c r="B45" s="21"/>
      <c r="C45" s="19"/>
      <c r="D45" s="23"/>
      <c r="E45" s="15"/>
      <c r="F45" s="43"/>
      <c r="G45" s="59"/>
      <c r="H45" s="46"/>
    </row>
    <row r="46" spans="2:8" s="14" customFormat="1" ht="12.75">
      <c r="B46" s="15"/>
      <c r="C46" s="66" t="s">
        <v>52</v>
      </c>
      <c r="D46" s="16"/>
      <c r="E46" s="15"/>
      <c r="F46" s="43"/>
      <c r="G46" s="43">
        <f>F46*D46</f>
        <v>0</v>
      </c>
      <c r="H46" s="44"/>
    </row>
    <row r="47" spans="2:8" s="14" customFormat="1" ht="12.75">
      <c r="B47" s="15">
        <v>531500</v>
      </c>
      <c r="C47" s="17" t="s">
        <v>50</v>
      </c>
      <c r="D47" s="18">
        <f>4300*1*0.1</f>
        <v>430</v>
      </c>
      <c r="E47" s="15" t="s">
        <v>12</v>
      </c>
      <c r="F47" s="43">
        <f>97.88*1.2766</f>
        <v>124.95360799999999</v>
      </c>
      <c r="G47" s="43">
        <f>F47*D47</f>
        <v>53730.051439999996</v>
      </c>
      <c r="H47" s="44"/>
    </row>
    <row r="48" spans="2:8" s="14" customFormat="1" ht="13.5" thickBot="1">
      <c r="B48" s="15">
        <v>400950</v>
      </c>
      <c r="C48" s="17" t="s">
        <v>43</v>
      </c>
      <c r="D48" s="18">
        <f>4300*1*0.15</f>
        <v>645</v>
      </c>
      <c r="E48" s="15" t="s">
        <v>12</v>
      </c>
      <c r="F48" s="43">
        <f>2.92*1.2766</f>
        <v>3.7276719999999997</v>
      </c>
      <c r="G48" s="43">
        <f>F48*D48</f>
        <v>2404.3484399999998</v>
      </c>
      <c r="H48" s="44"/>
    </row>
    <row r="49" spans="2:8" s="20" customFormat="1" ht="13.5" thickBot="1">
      <c r="B49" s="21"/>
      <c r="C49" s="19" t="s">
        <v>16</v>
      </c>
      <c r="D49" s="23"/>
      <c r="E49" s="15"/>
      <c r="F49" s="43"/>
      <c r="G49" s="67">
        <f>SUM(G47:G48)</f>
        <v>56134.39988</v>
      </c>
      <c r="H49" s="46"/>
    </row>
    <row r="50" spans="2:8" s="20" customFormat="1" ht="12.75">
      <c r="B50" s="21"/>
      <c r="C50" s="19"/>
      <c r="D50" s="23"/>
      <c r="E50" s="15"/>
      <c r="F50" s="43"/>
      <c r="G50" s="45"/>
      <c r="H50" s="46"/>
    </row>
    <row r="51" spans="2:8" s="20" customFormat="1" ht="12.75">
      <c r="B51" s="21"/>
      <c r="C51" s="65" t="s">
        <v>54</v>
      </c>
      <c r="D51" s="23"/>
      <c r="E51" s="15"/>
      <c r="F51" s="43"/>
      <c r="G51" s="45"/>
      <c r="H51" s="46"/>
    </row>
    <row r="52" spans="2:8" s="20" customFormat="1" ht="13.5" thickBot="1">
      <c r="B52" s="21">
        <v>800000</v>
      </c>
      <c r="C52" s="35" t="s">
        <v>53</v>
      </c>
      <c r="D52" s="23">
        <f>4300*0.3</f>
        <v>1290</v>
      </c>
      <c r="E52" s="15" t="s">
        <v>14</v>
      </c>
      <c r="F52" s="43">
        <f>7.41*1.2766</f>
        <v>9.459605999999999</v>
      </c>
      <c r="G52" s="43">
        <f>D52*F52</f>
        <v>12202.89174</v>
      </c>
      <c r="H52" s="46"/>
    </row>
    <row r="53" spans="2:8" s="20" customFormat="1" ht="13.5" thickBot="1">
      <c r="B53" s="21"/>
      <c r="C53" s="19" t="s">
        <v>16</v>
      </c>
      <c r="D53" s="23"/>
      <c r="E53" s="15"/>
      <c r="F53" s="63"/>
      <c r="G53" s="64">
        <f>G52</f>
        <v>12202.89174</v>
      </c>
      <c r="H53" s="46"/>
    </row>
    <row r="54" spans="2:7" ht="13.5" thickBot="1">
      <c r="B54" s="24"/>
      <c r="C54" s="25"/>
      <c r="D54" s="26"/>
      <c r="E54" s="24"/>
      <c r="F54" s="51"/>
      <c r="G54" s="51"/>
    </row>
    <row r="55" spans="2:7" ht="12.75">
      <c r="B55" s="27"/>
      <c r="C55" s="28"/>
      <c r="D55" s="28"/>
      <c r="E55" s="28"/>
      <c r="F55" s="47"/>
      <c r="G55" s="52"/>
    </row>
    <row r="56" spans="2:9" ht="12.75">
      <c r="B56" s="27"/>
      <c r="C56" s="29" t="s">
        <v>23</v>
      </c>
      <c r="D56" s="28"/>
      <c r="E56" s="28"/>
      <c r="F56" s="47"/>
      <c r="G56" s="53">
        <f>SUM(G18+G24+G29)+G38+G44+G49+G53</f>
        <v>1649422.13852</v>
      </c>
      <c r="I56" s="68"/>
    </row>
    <row r="57" spans="2:7" ht="13.5" thickBot="1">
      <c r="B57" s="24"/>
      <c r="C57" s="25"/>
      <c r="D57" s="25"/>
      <c r="E57" s="25"/>
      <c r="F57" s="51"/>
      <c r="G57" s="54"/>
    </row>
    <row r="59" ht="12.75">
      <c r="B59" s="5" t="s">
        <v>42</v>
      </c>
    </row>
  </sheetData>
  <sheetProtection selectLockedCells="1" selectUnlockedCells="1"/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scale="70" r:id="rId2"/>
  <headerFooter alignWithMargins="0">
    <oddHeader>&amp;C&amp;"Arial,Negrito"ORÇAMENTO&amp;R&amp;P</oddHeader>
    <oddFooter>&amp;CAgosto/2020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4.00390625" style="1" customWidth="1"/>
    <col min="2" max="2" width="87.140625" style="1" customWidth="1"/>
    <col min="3" max="3" width="13.421875" style="42" customWidth="1"/>
    <col min="4" max="4" width="9.140625" style="1" customWidth="1"/>
    <col min="5" max="5" width="13.140625" style="42" customWidth="1"/>
    <col min="6" max="6" width="14.00390625" style="70" bestFit="1" customWidth="1"/>
    <col min="7" max="7" width="12.00390625" style="1" customWidth="1"/>
    <col min="8" max="8" width="12.7109375" style="1" customWidth="1"/>
    <col min="9" max="9" width="12.421875" style="1" customWidth="1"/>
    <col min="10" max="10" width="12.8515625" style="1" customWidth="1"/>
    <col min="11" max="16384" width="9.140625" style="1" customWidth="1"/>
  </cols>
  <sheetData>
    <row r="1" ht="12.75">
      <c r="B1" s="30"/>
    </row>
    <row r="2" spans="1:2" ht="12.75">
      <c r="A2" s="5" t="s">
        <v>40</v>
      </c>
      <c r="B2" s="5"/>
    </row>
    <row r="3" ht="12.75"/>
    <row r="4" spans="1:3" ht="12.75">
      <c r="A4" s="5" t="s">
        <v>24</v>
      </c>
      <c r="B4" s="5" t="str">
        <f>ORÇAMENTO!C5</f>
        <v>PAVIMENTAÇÃO ASFÁLTICA SOBRE POLIÉDRICOS - Extensão de 4,30km e largura de 6,0m</v>
      </c>
      <c r="C4" s="4"/>
    </row>
    <row r="5" spans="1:3" ht="12.75">
      <c r="A5" s="5"/>
      <c r="B5" s="5"/>
      <c r="C5" s="4"/>
    </row>
    <row r="6" spans="1:3" ht="12.75">
      <c r="A6" s="5" t="s">
        <v>25</v>
      </c>
      <c r="B6" s="5" t="str">
        <f>ORÇAMENTO!C7</f>
        <v>Trecho da Estrada Vicinal MP-030 - Inicia no perímetro urbano, sentido a Comunidade Nossa Senhora Aparecida</v>
      </c>
      <c r="C6" s="4"/>
    </row>
    <row r="7" spans="2:3" ht="13.5" thickBot="1">
      <c r="B7" s="5"/>
      <c r="C7" s="4"/>
    </row>
    <row r="8" spans="1:9" ht="13.5" thickBot="1">
      <c r="A8" s="5"/>
      <c r="B8" s="5"/>
      <c r="C8" s="4"/>
      <c r="D8" s="5"/>
      <c r="E8" s="7" t="s">
        <v>26</v>
      </c>
      <c r="F8" s="71" t="s">
        <v>27</v>
      </c>
      <c r="G8" s="12"/>
      <c r="H8" s="12"/>
      <c r="I8" s="12"/>
    </row>
    <row r="9" spans="1:9" ht="13.5" thickBot="1">
      <c r="A9" s="31" t="s">
        <v>56</v>
      </c>
      <c r="B9" s="8" t="s">
        <v>6</v>
      </c>
      <c r="C9" s="8" t="s">
        <v>28</v>
      </c>
      <c r="D9" s="9" t="s">
        <v>29</v>
      </c>
      <c r="E9" s="10" t="s">
        <v>30</v>
      </c>
      <c r="F9" s="72" t="s">
        <v>31</v>
      </c>
      <c r="G9" s="32" t="s">
        <v>37</v>
      </c>
      <c r="H9" s="32" t="s">
        <v>38</v>
      </c>
      <c r="I9" s="32" t="s">
        <v>39</v>
      </c>
    </row>
    <row r="10" spans="1:10" s="84" customFormat="1" ht="12.75">
      <c r="A10" s="86"/>
      <c r="B10" s="86"/>
      <c r="C10" s="78"/>
      <c r="D10" s="86"/>
      <c r="E10" s="87"/>
      <c r="F10" s="87"/>
      <c r="G10" s="88"/>
      <c r="H10" s="88"/>
      <c r="I10" s="88"/>
      <c r="J10" s="91"/>
    </row>
    <row r="11" spans="1:10" s="84" customFormat="1" ht="12.75">
      <c r="A11" s="88"/>
      <c r="B11" s="92" t="str">
        <f>ORÇAMENTO!C13</f>
        <v>PISTA DE ROLAMENTO - L=6,0 m</v>
      </c>
      <c r="C11" s="77"/>
      <c r="D11" s="88"/>
      <c r="E11" s="89"/>
      <c r="F11" s="89"/>
      <c r="G11" s="88"/>
      <c r="H11" s="88"/>
      <c r="I11" s="88"/>
      <c r="J11" s="91"/>
    </row>
    <row r="12" spans="1:10" s="84" customFormat="1" ht="12.75">
      <c r="A12" s="88"/>
      <c r="B12" s="88"/>
      <c r="C12" s="77"/>
      <c r="D12" s="88"/>
      <c r="E12" s="89"/>
      <c r="F12" s="89"/>
      <c r="G12" s="88"/>
      <c r="H12" s="88"/>
      <c r="I12" s="88"/>
      <c r="J12" s="91"/>
    </row>
    <row r="13" spans="1:10" s="99" customFormat="1" ht="12.75">
      <c r="A13" s="97"/>
      <c r="B13" s="93" t="s">
        <v>11</v>
      </c>
      <c r="C13" s="89"/>
      <c r="D13" s="97"/>
      <c r="E13" s="89"/>
      <c r="F13" s="89"/>
      <c r="G13" s="100">
        <f>(G14+G15)/SUM(F14+F15)</f>
        <v>0.3333333333333333</v>
      </c>
      <c r="H13" s="100">
        <f>(H14+H15)/SUM(F14+F15)</f>
        <v>0.3333333333333333</v>
      </c>
      <c r="I13" s="100">
        <f>(I14+I15)/SUM(F14+F15)</f>
        <v>0.3333333333333333</v>
      </c>
      <c r="J13" s="98"/>
    </row>
    <row r="14" spans="1:11" s="84" customFormat="1" ht="12.75">
      <c r="A14" s="15">
        <v>570000</v>
      </c>
      <c r="B14" s="83" t="s">
        <v>34</v>
      </c>
      <c r="C14" s="80">
        <f>4300*6*0.05*2.5</f>
        <v>3225</v>
      </c>
      <c r="D14" s="81" t="s">
        <v>13</v>
      </c>
      <c r="E14" s="82">
        <v>203.94</v>
      </c>
      <c r="F14" s="90">
        <f>C14*E14</f>
        <v>657706.5</v>
      </c>
      <c r="G14" s="88">
        <f>F14/3</f>
        <v>219235.5</v>
      </c>
      <c r="H14" s="88">
        <f>F14/3</f>
        <v>219235.5</v>
      </c>
      <c r="I14" s="88">
        <f>F14/3</f>
        <v>219235.5</v>
      </c>
      <c r="J14" s="91"/>
      <c r="K14" s="99"/>
    </row>
    <row r="15" spans="1:11" s="84" customFormat="1" ht="12.75">
      <c r="A15" s="15">
        <v>561100</v>
      </c>
      <c r="B15" s="83" t="s">
        <v>15</v>
      </c>
      <c r="C15" s="83">
        <f>4300*6*2</f>
        <v>51600</v>
      </c>
      <c r="D15" s="81" t="s">
        <v>14</v>
      </c>
      <c r="E15" s="82">
        <v>0.36</v>
      </c>
      <c r="F15" s="90">
        <f>C15*E15</f>
        <v>18576</v>
      </c>
      <c r="G15" s="88">
        <f>F15/3</f>
        <v>6192</v>
      </c>
      <c r="H15" s="88">
        <f>F15/3</f>
        <v>6192</v>
      </c>
      <c r="I15" s="88">
        <f>F15/3</f>
        <v>6192</v>
      </c>
      <c r="J15" s="91"/>
      <c r="K15" s="99"/>
    </row>
    <row r="16" spans="1:11" s="84" customFormat="1" ht="12.75">
      <c r="A16" s="88"/>
      <c r="B16" s="88"/>
      <c r="C16" s="77"/>
      <c r="D16" s="88"/>
      <c r="E16" s="90"/>
      <c r="F16" s="90"/>
      <c r="G16" s="88"/>
      <c r="H16" s="88"/>
      <c r="I16" s="88"/>
      <c r="J16" s="91"/>
      <c r="K16" s="99"/>
    </row>
    <row r="17" spans="1:10" s="99" customFormat="1" ht="12.75">
      <c r="A17" s="97"/>
      <c r="B17" s="93" t="s">
        <v>46</v>
      </c>
      <c r="C17" s="89"/>
      <c r="D17" s="97"/>
      <c r="E17" s="90"/>
      <c r="F17" s="90"/>
      <c r="G17" s="97"/>
      <c r="H17" s="100">
        <f>SUM(H18:H20)/SUM(F18:F20)</f>
        <v>0.5</v>
      </c>
      <c r="I17" s="100">
        <f>SUM(I18:I20)/SUM(F18:F20)</f>
        <v>0.5</v>
      </c>
      <c r="J17" s="98"/>
    </row>
    <row r="18" spans="1:11" s="84" customFormat="1" ht="12.75">
      <c r="A18" s="15">
        <v>822000</v>
      </c>
      <c r="B18" s="83" t="s">
        <v>36</v>
      </c>
      <c r="C18" s="23">
        <f>4300*0.12*3.8</f>
        <v>1960.8</v>
      </c>
      <c r="D18" s="81" t="s">
        <v>14</v>
      </c>
      <c r="E18" s="82">
        <v>28.88</v>
      </c>
      <c r="F18" s="90">
        <f>C18*E18</f>
        <v>56627.903999999995</v>
      </c>
      <c r="G18" s="88"/>
      <c r="H18" s="88">
        <f>F18/2</f>
        <v>28313.951999999997</v>
      </c>
      <c r="I18" s="88">
        <f>F18/2</f>
        <v>28313.951999999997</v>
      </c>
      <c r="J18" s="91"/>
      <c r="K18" s="99"/>
    </row>
    <row r="19" spans="1:11" s="84" customFormat="1" ht="12.75">
      <c r="A19" s="15">
        <v>820000</v>
      </c>
      <c r="B19" s="83" t="s">
        <v>17</v>
      </c>
      <c r="C19" s="23">
        <v>28.57</v>
      </c>
      <c r="D19" s="81" t="s">
        <v>14</v>
      </c>
      <c r="E19" s="82">
        <v>423.74</v>
      </c>
      <c r="F19" s="90">
        <f>C19*E19</f>
        <v>12106.2518</v>
      </c>
      <c r="G19" s="88"/>
      <c r="H19" s="88">
        <f>F19/2</f>
        <v>6053.1259</v>
      </c>
      <c r="I19" s="88">
        <f>F19/2</f>
        <v>6053.1259</v>
      </c>
      <c r="J19" s="91"/>
      <c r="K19" s="99"/>
    </row>
    <row r="20" spans="1:11" s="84" customFormat="1" ht="12.75">
      <c r="A20" s="15">
        <v>821000</v>
      </c>
      <c r="B20" s="83" t="s">
        <v>18</v>
      </c>
      <c r="C20" s="23">
        <v>29</v>
      </c>
      <c r="D20" s="81" t="s">
        <v>19</v>
      </c>
      <c r="E20" s="82">
        <v>133.98</v>
      </c>
      <c r="F20" s="90">
        <f>C20*E20</f>
        <v>3885.4199999999996</v>
      </c>
      <c r="G20" s="88"/>
      <c r="H20" s="88">
        <f>F20/2</f>
        <v>1942.7099999999998</v>
      </c>
      <c r="I20" s="88">
        <f>F20/2</f>
        <v>1942.7099999999998</v>
      </c>
      <c r="J20" s="91"/>
      <c r="K20" s="99"/>
    </row>
    <row r="21" spans="1:11" s="84" customFormat="1" ht="12.75">
      <c r="A21" s="88"/>
      <c r="B21" s="88"/>
      <c r="C21" s="77"/>
      <c r="D21" s="88"/>
      <c r="E21" s="90"/>
      <c r="F21" s="90"/>
      <c r="G21" s="88"/>
      <c r="H21" s="88"/>
      <c r="I21" s="88"/>
      <c r="J21" s="91"/>
      <c r="K21" s="99"/>
    </row>
    <row r="22" spans="1:10" s="99" customFormat="1" ht="12.75">
      <c r="A22" s="97"/>
      <c r="B22" s="94" t="s">
        <v>47</v>
      </c>
      <c r="C22" s="89"/>
      <c r="D22" s="97"/>
      <c r="E22" s="90"/>
      <c r="F22" s="90"/>
      <c r="G22" s="100">
        <f>(G23+G24)/(F23+F24)</f>
        <v>0.3333333333333333</v>
      </c>
      <c r="H22" s="100">
        <f>(H23+H24)/(F23+F24)</f>
        <v>0.3333333333333333</v>
      </c>
      <c r="I22" s="100">
        <f>(I23+I24)/(F23+F24)</f>
        <v>0.3333333333333333</v>
      </c>
      <c r="J22" s="98"/>
    </row>
    <row r="23" spans="1:11" s="84" customFormat="1" ht="12.75">
      <c r="A23" s="21">
        <v>589000</v>
      </c>
      <c r="B23" s="88" t="s">
        <v>22</v>
      </c>
      <c r="C23" s="84">
        <f>4300*6*0.057*0.05*2.5</f>
        <v>183.82500000000005</v>
      </c>
      <c r="D23" s="77" t="s">
        <v>13</v>
      </c>
      <c r="E23" s="85">
        <v>3478.43</v>
      </c>
      <c r="F23" s="90">
        <f>C23*E23</f>
        <v>639422.3947500001</v>
      </c>
      <c r="G23" s="88">
        <f>F23/3</f>
        <v>213140.79825000002</v>
      </c>
      <c r="H23" s="88">
        <f>F23/3</f>
        <v>213140.79825000002</v>
      </c>
      <c r="I23" s="88">
        <f>F23/3</f>
        <v>213140.79825000002</v>
      </c>
      <c r="J23" s="91"/>
      <c r="K23" s="99"/>
    </row>
    <row r="24" spans="1:11" s="84" customFormat="1" ht="12.75">
      <c r="A24" s="21">
        <v>589420</v>
      </c>
      <c r="B24" s="88" t="s">
        <v>21</v>
      </c>
      <c r="C24" s="84">
        <f>4300*6*0.0005</f>
        <v>12.9</v>
      </c>
      <c r="D24" s="77" t="s">
        <v>13</v>
      </c>
      <c r="E24" s="85">
        <v>2715.43</v>
      </c>
      <c r="F24" s="90">
        <f>C24*E24</f>
        <v>35029.047</v>
      </c>
      <c r="G24" s="88">
        <f>F24/3</f>
        <v>11676.349</v>
      </c>
      <c r="H24" s="88">
        <f>F24/3</f>
        <v>11676.349</v>
      </c>
      <c r="I24" s="88">
        <f>F24/3</f>
        <v>11676.349</v>
      </c>
      <c r="J24" s="91"/>
      <c r="K24" s="99"/>
    </row>
    <row r="25" spans="1:11" s="84" customFormat="1" ht="12.75">
      <c r="A25" s="88"/>
      <c r="B25" s="88"/>
      <c r="C25" s="77"/>
      <c r="D25" s="88"/>
      <c r="E25" s="90"/>
      <c r="F25" s="90"/>
      <c r="G25" s="88"/>
      <c r="H25" s="88"/>
      <c r="I25" s="88"/>
      <c r="J25" s="91"/>
      <c r="K25" s="99"/>
    </row>
    <row r="26" spans="1:11" s="84" customFormat="1" ht="12.75">
      <c r="A26" s="88"/>
      <c r="B26" s="92" t="str">
        <f>ORÇAMENTO!C31</f>
        <v>PISTA DE CAMINHADA - L=1,0 m</v>
      </c>
      <c r="C26" s="77"/>
      <c r="D26" s="88"/>
      <c r="E26" s="90"/>
      <c r="F26" s="90"/>
      <c r="G26" s="88"/>
      <c r="H26" s="88"/>
      <c r="I26" s="88"/>
      <c r="J26" s="91"/>
      <c r="K26" s="99"/>
    </row>
    <row r="27" spans="1:11" s="84" customFormat="1" ht="12.75">
      <c r="A27" s="88"/>
      <c r="B27" s="88"/>
      <c r="C27" s="77"/>
      <c r="D27" s="88"/>
      <c r="E27" s="90"/>
      <c r="F27" s="90"/>
      <c r="G27" s="88"/>
      <c r="H27" s="88"/>
      <c r="I27" s="88"/>
      <c r="J27" s="91"/>
      <c r="K27" s="99"/>
    </row>
    <row r="28" spans="1:10" s="99" customFormat="1" ht="12.75">
      <c r="A28" s="97"/>
      <c r="B28" s="93" t="s">
        <v>11</v>
      </c>
      <c r="C28" s="89"/>
      <c r="D28" s="97"/>
      <c r="E28" s="90"/>
      <c r="F28" s="90"/>
      <c r="G28" s="100">
        <f>SUM(G29:G32)/SUM(F29:F32)</f>
        <v>0.3333333333333333</v>
      </c>
      <c r="H28" s="100">
        <f>SUM(H29:H32)/SUM(F29:F32)</f>
        <v>0.3333333333333333</v>
      </c>
      <c r="I28" s="100">
        <f>SUM(I29:I32)/SUM(F29:F32)</f>
        <v>0.3333333333333333</v>
      </c>
      <c r="J28" s="98"/>
    </row>
    <row r="29" spans="1:11" s="84" customFormat="1" ht="12.75">
      <c r="A29" s="15">
        <v>531000</v>
      </c>
      <c r="B29" s="83" t="s">
        <v>49</v>
      </c>
      <c r="C29" s="83">
        <f>4300*1*0.05</f>
        <v>215</v>
      </c>
      <c r="D29" s="81" t="s">
        <v>12</v>
      </c>
      <c r="E29" s="82">
        <v>157.81</v>
      </c>
      <c r="F29" s="90">
        <f>C29*E29</f>
        <v>33929.15</v>
      </c>
      <c r="G29" s="88">
        <f>F29/3</f>
        <v>11309.716666666667</v>
      </c>
      <c r="H29" s="88">
        <f>F29/3</f>
        <v>11309.716666666667</v>
      </c>
      <c r="I29" s="88">
        <f>F29/3</f>
        <v>11309.716666666667</v>
      </c>
      <c r="J29" s="91"/>
      <c r="K29" s="99"/>
    </row>
    <row r="30" spans="1:11" s="84" customFormat="1" ht="12.75">
      <c r="A30" s="15">
        <v>570000</v>
      </c>
      <c r="B30" s="83" t="s">
        <v>34</v>
      </c>
      <c r="C30" s="80">
        <f>4300*1*0.02*2.5</f>
        <v>215</v>
      </c>
      <c r="D30" s="81" t="s">
        <v>13</v>
      </c>
      <c r="E30" s="82">
        <v>203.94</v>
      </c>
      <c r="F30" s="90">
        <f>C30*E30</f>
        <v>43847.1</v>
      </c>
      <c r="G30" s="88">
        <f>F30/3</f>
        <v>14615.699999999999</v>
      </c>
      <c r="H30" s="88">
        <f>F30/3</f>
        <v>14615.699999999999</v>
      </c>
      <c r="I30" s="88">
        <f>F30/3</f>
        <v>14615.699999999999</v>
      </c>
      <c r="J30" s="91"/>
      <c r="K30" s="99"/>
    </row>
    <row r="31" spans="1:11" s="84" customFormat="1" ht="12.75">
      <c r="A31" s="15">
        <v>560400</v>
      </c>
      <c r="B31" s="83" t="s">
        <v>35</v>
      </c>
      <c r="C31" s="83">
        <f>4300*1</f>
        <v>4300</v>
      </c>
      <c r="D31" s="81" t="s">
        <v>14</v>
      </c>
      <c r="E31" s="82">
        <v>0.66</v>
      </c>
      <c r="F31" s="90">
        <f>C31*E31</f>
        <v>2838</v>
      </c>
      <c r="G31" s="88">
        <f>F31/3</f>
        <v>946</v>
      </c>
      <c r="H31" s="88">
        <f>F31/3</f>
        <v>946</v>
      </c>
      <c r="I31" s="88">
        <f>F31/3</f>
        <v>946</v>
      </c>
      <c r="J31" s="91"/>
      <c r="K31" s="99"/>
    </row>
    <row r="32" spans="1:11" s="84" customFormat="1" ht="12.75">
      <c r="A32" s="15">
        <v>561100</v>
      </c>
      <c r="B32" s="83" t="s">
        <v>15</v>
      </c>
      <c r="C32" s="83">
        <f>4300*1</f>
        <v>4300</v>
      </c>
      <c r="D32" s="81" t="s">
        <v>14</v>
      </c>
      <c r="E32" s="82">
        <v>0.36</v>
      </c>
      <c r="F32" s="90">
        <f>C32*E32</f>
        <v>1548</v>
      </c>
      <c r="G32" s="88">
        <f>F32/3</f>
        <v>516</v>
      </c>
      <c r="H32" s="88">
        <f>F32/3</f>
        <v>516</v>
      </c>
      <c r="I32" s="88">
        <f>F32/3</f>
        <v>516</v>
      </c>
      <c r="J32" s="91"/>
      <c r="K32" s="99"/>
    </row>
    <row r="33" spans="1:11" s="84" customFormat="1" ht="12.75">
      <c r="A33" s="88"/>
      <c r="B33" s="88"/>
      <c r="C33" s="77"/>
      <c r="D33" s="88"/>
      <c r="E33" s="90"/>
      <c r="F33" s="90"/>
      <c r="G33" s="88"/>
      <c r="H33" s="88"/>
      <c r="I33" s="88"/>
      <c r="J33" s="91"/>
      <c r="K33" s="99"/>
    </row>
    <row r="34" spans="1:10" s="99" customFormat="1" ht="12.75">
      <c r="A34" s="97"/>
      <c r="B34" s="93" t="s">
        <v>51</v>
      </c>
      <c r="C34" s="89"/>
      <c r="D34" s="97"/>
      <c r="E34" s="90"/>
      <c r="F34" s="90"/>
      <c r="G34" s="100">
        <f>SUM(G35:G38)/SUM(F35:F38)</f>
        <v>0.33333333333333337</v>
      </c>
      <c r="H34" s="100">
        <f>SUM(H35:H38)/SUM(F35:F38)</f>
        <v>0.33333333333333337</v>
      </c>
      <c r="I34" s="100">
        <f>SUM(I35:I38)/SUM(F35:F38)</f>
        <v>0.33333333333333337</v>
      </c>
      <c r="J34" s="98"/>
    </row>
    <row r="35" spans="1:11" s="84" customFormat="1" ht="12.75">
      <c r="A35" s="21">
        <v>589100</v>
      </c>
      <c r="B35" s="88" t="s">
        <v>20</v>
      </c>
      <c r="C35" s="84">
        <f>4300*1*0.0012</f>
        <v>5.159999999999999</v>
      </c>
      <c r="D35" s="77" t="s">
        <v>13</v>
      </c>
      <c r="E35" s="85">
        <v>5252.47</v>
      </c>
      <c r="F35" s="90">
        <f>C35*E35</f>
        <v>27102.745199999998</v>
      </c>
      <c r="G35" s="88">
        <f>F35/3</f>
        <v>9034.248399999999</v>
      </c>
      <c r="H35" s="88">
        <f>F35/3</f>
        <v>9034.248399999999</v>
      </c>
      <c r="I35" s="88">
        <f>F35/3</f>
        <v>9034.248399999999</v>
      </c>
      <c r="J35" s="91"/>
      <c r="K35" s="99"/>
    </row>
    <row r="36" spans="1:11" s="84" customFormat="1" ht="12.75">
      <c r="A36" s="21">
        <v>589000</v>
      </c>
      <c r="B36" s="88" t="s">
        <v>22</v>
      </c>
      <c r="C36" s="84">
        <f>4300*1*0.057*0.02*2.5</f>
        <v>12.255</v>
      </c>
      <c r="D36" s="77" t="s">
        <v>13</v>
      </c>
      <c r="E36" s="85">
        <v>3478.43</v>
      </c>
      <c r="F36" s="90">
        <f>C36*E36</f>
        <v>42628.15965</v>
      </c>
      <c r="G36" s="88">
        <f>F36/3</f>
        <v>14209.386550000001</v>
      </c>
      <c r="H36" s="88">
        <f>F36/3</f>
        <v>14209.386550000001</v>
      </c>
      <c r="I36" s="88">
        <f>F36/3</f>
        <v>14209.386550000001</v>
      </c>
      <c r="J36" s="91"/>
      <c r="K36" s="99"/>
    </row>
    <row r="37" spans="1:11" s="84" customFormat="1" ht="12.75">
      <c r="A37" s="21">
        <v>589420</v>
      </c>
      <c r="B37" s="88" t="s">
        <v>21</v>
      </c>
      <c r="C37" s="84">
        <f>4300*1*0.0005</f>
        <v>2.15</v>
      </c>
      <c r="D37" s="77" t="s">
        <v>13</v>
      </c>
      <c r="E37" s="85">
        <v>2715.43</v>
      </c>
      <c r="F37" s="90">
        <f>C37*E37</f>
        <v>5838.174499999999</v>
      </c>
      <c r="G37" s="88">
        <f>F37/3</f>
        <v>1946.0581666666665</v>
      </c>
      <c r="H37" s="88">
        <f>F37/3</f>
        <v>1946.0581666666665</v>
      </c>
      <c r="I37" s="88">
        <f>F37/3</f>
        <v>1946.0581666666665</v>
      </c>
      <c r="J37" s="91"/>
      <c r="K37" s="99"/>
    </row>
    <row r="38" spans="1:11" s="84" customFormat="1" ht="12.75">
      <c r="A38" s="88"/>
      <c r="B38" s="88"/>
      <c r="C38" s="77"/>
      <c r="D38" s="88"/>
      <c r="E38" s="82"/>
      <c r="F38" s="90"/>
      <c r="G38" s="88"/>
      <c r="H38" s="88"/>
      <c r="I38" s="88"/>
      <c r="J38" s="91"/>
      <c r="K38" s="99"/>
    </row>
    <row r="39" spans="1:10" s="99" customFormat="1" ht="12.75">
      <c r="A39" s="97"/>
      <c r="B39" s="93" t="s">
        <v>52</v>
      </c>
      <c r="C39" s="89"/>
      <c r="D39" s="97"/>
      <c r="E39" s="90"/>
      <c r="F39" s="90"/>
      <c r="G39" s="100">
        <f>SUM(G40:G43)/SUM(F40:F43)</f>
        <v>0.3333333333333333</v>
      </c>
      <c r="H39" s="100">
        <f>SUM(H40:H43)/SUM(F40:F43)</f>
        <v>0.3333333333333333</v>
      </c>
      <c r="I39" s="100">
        <f>SUM(I40:I43)/SUM(F40:F43)</f>
        <v>0.33335114772169655</v>
      </c>
      <c r="J39" s="98"/>
    </row>
    <row r="40" spans="1:11" s="84" customFormat="1" ht="12.75">
      <c r="A40" s="15">
        <v>531500</v>
      </c>
      <c r="B40" s="83" t="s">
        <v>50</v>
      </c>
      <c r="C40" s="83">
        <f>4300*1*0.1</f>
        <v>430</v>
      </c>
      <c r="D40" s="81" t="s">
        <v>12</v>
      </c>
      <c r="E40" s="82">
        <f>97.88*1.2766</f>
        <v>124.95360799999999</v>
      </c>
      <c r="F40" s="90">
        <f>C40*E40</f>
        <v>53730.051439999996</v>
      </c>
      <c r="G40" s="88">
        <f>F40/3</f>
        <v>17910.017146666665</v>
      </c>
      <c r="H40" s="88">
        <f>F40/3</f>
        <v>17910.017146666665</v>
      </c>
      <c r="I40" s="88">
        <f>F40/3</f>
        <v>17910.017146666665</v>
      </c>
      <c r="J40" s="91"/>
      <c r="K40" s="99"/>
    </row>
    <row r="41" spans="1:11" s="84" customFormat="1" ht="12.75">
      <c r="A41" s="15">
        <v>400950</v>
      </c>
      <c r="B41" s="83" t="s">
        <v>43</v>
      </c>
      <c r="C41" s="83">
        <f>4300*1*0.15</f>
        <v>645</v>
      </c>
      <c r="D41" s="81" t="s">
        <v>12</v>
      </c>
      <c r="E41" s="82">
        <f>2.92*1.2766</f>
        <v>3.7276719999999997</v>
      </c>
      <c r="F41" s="90">
        <f>C41*E41</f>
        <v>2404.3484399999998</v>
      </c>
      <c r="G41" s="88">
        <f>F41/3</f>
        <v>801.4494799999999</v>
      </c>
      <c r="H41" s="88">
        <f>F41/3</f>
        <v>801.4494799999999</v>
      </c>
      <c r="I41" s="88">
        <f>F41/3</f>
        <v>801.4494799999999</v>
      </c>
      <c r="J41" s="91"/>
      <c r="K41" s="99"/>
    </row>
    <row r="42" spans="1:11" s="84" customFormat="1" ht="12.75">
      <c r="A42" s="88"/>
      <c r="B42" s="88"/>
      <c r="C42" s="77"/>
      <c r="D42" s="88"/>
      <c r="E42" s="90"/>
      <c r="F42" s="90"/>
      <c r="G42" s="88"/>
      <c r="H42" s="88"/>
      <c r="I42" s="88"/>
      <c r="J42" s="91"/>
      <c r="K42" s="99"/>
    </row>
    <row r="43" spans="1:10" s="99" customFormat="1" ht="12.75">
      <c r="A43" s="97"/>
      <c r="B43" s="95" t="s">
        <v>54</v>
      </c>
      <c r="C43" s="89"/>
      <c r="D43" s="97"/>
      <c r="E43" s="90"/>
      <c r="F43" s="90"/>
      <c r="G43" s="97"/>
      <c r="H43" s="97"/>
      <c r="I43" s="100">
        <f>SUM(I44:I44)/SUM(F44:F44)</f>
        <v>1</v>
      </c>
      <c r="J43" s="98"/>
    </row>
    <row r="44" spans="1:11" s="84" customFormat="1" ht="12.75">
      <c r="A44" s="21">
        <v>800000</v>
      </c>
      <c r="B44" s="96" t="s">
        <v>53</v>
      </c>
      <c r="C44" s="23">
        <f>4300*0.3</f>
        <v>1290</v>
      </c>
      <c r="D44" s="81" t="s">
        <v>14</v>
      </c>
      <c r="E44" s="82">
        <f>7.41*1.2766</f>
        <v>9.459605999999999</v>
      </c>
      <c r="F44" s="90">
        <f>C44*E44</f>
        <v>12202.89174</v>
      </c>
      <c r="G44" s="88"/>
      <c r="H44" s="88"/>
      <c r="I44" s="88">
        <f>F44</f>
        <v>12202.89174</v>
      </c>
      <c r="J44" s="91"/>
      <c r="K44" s="99"/>
    </row>
    <row r="45" spans="1:9" ht="13.5" thickBot="1">
      <c r="A45" s="21"/>
      <c r="B45" s="33"/>
      <c r="C45" s="39"/>
      <c r="D45" s="34"/>
      <c r="E45" s="37"/>
      <c r="F45" s="73"/>
      <c r="G45" s="39"/>
      <c r="H45" s="39"/>
      <c r="I45" s="39"/>
    </row>
    <row r="46" spans="1:9" ht="12.75">
      <c r="A46" s="21"/>
      <c r="B46" s="28"/>
      <c r="C46" s="38"/>
      <c r="D46" s="38"/>
      <c r="E46" s="40"/>
      <c r="F46" s="74"/>
      <c r="G46" s="38"/>
      <c r="H46" s="38"/>
      <c r="I46" s="38"/>
    </row>
    <row r="47" spans="1:10" s="5" customFormat="1" ht="12.75">
      <c r="A47" s="29"/>
      <c r="B47" s="29" t="s">
        <v>32</v>
      </c>
      <c r="C47" s="69"/>
      <c r="D47" s="69"/>
      <c r="E47" s="101"/>
      <c r="F47" s="79">
        <f>SUM(F14:F44)</f>
        <v>1649422.1385200005</v>
      </c>
      <c r="G47" s="102">
        <f>G14+G15+G23+G24+G29+G30+G31+G32+G35+G36+G37+G40+G41</f>
        <v>521533.22365999996</v>
      </c>
      <c r="H47" s="102">
        <f>H14+H15+H18+H19+H20+H23+H24+H29+H30+H31+H32+H35+H36+H37+H40+H41</f>
        <v>557843.0115599999</v>
      </c>
      <c r="I47" s="102">
        <f>I14+I15+I18+I19+I20+I23+I24+I29+I30+I31+I32+I35+I36+I37+I40+I41+I44</f>
        <v>570045.9032999999</v>
      </c>
      <c r="J47" s="103"/>
    </row>
    <row r="48" spans="1:10" s="5" customFormat="1" ht="12.75">
      <c r="A48" s="29"/>
      <c r="B48" s="29"/>
      <c r="C48" s="69"/>
      <c r="D48" s="69"/>
      <c r="E48" s="101"/>
      <c r="F48" s="75"/>
      <c r="G48" s="41"/>
      <c r="H48" s="41"/>
      <c r="I48" s="41"/>
      <c r="J48" s="103"/>
    </row>
    <row r="49" spans="1:10" s="5" customFormat="1" ht="12.75">
      <c r="A49" s="29"/>
      <c r="B49" s="29" t="s">
        <v>33</v>
      </c>
      <c r="C49" s="69"/>
      <c r="D49" s="69"/>
      <c r="E49" s="101"/>
      <c r="F49" s="75"/>
      <c r="G49" s="41">
        <f>G47</f>
        <v>521533.22365999996</v>
      </c>
      <c r="H49" s="41">
        <f>G49+H47</f>
        <v>1079376.23522</v>
      </c>
      <c r="I49" s="41">
        <f>H49+I47</f>
        <v>1649422.1385199998</v>
      </c>
      <c r="J49" s="103"/>
    </row>
    <row r="50" spans="1:9" ht="13.5" thickBot="1">
      <c r="A50" s="25"/>
      <c r="B50" s="25"/>
      <c r="C50" s="34"/>
      <c r="D50" s="34"/>
      <c r="E50" s="39"/>
      <c r="F50" s="76"/>
      <c r="G50" s="34"/>
      <c r="H50" s="34"/>
      <c r="I50" s="34"/>
    </row>
  </sheetData>
  <sheetProtection selectLockedCells="1" selectUnlockedCells="1"/>
  <printOptions/>
  <pageMargins left="0.1968503937007874" right="0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&amp;C&amp;"Arial,Negrito"CRONOGRAMA FÍSICO FINANCEIRO&amp;R&amp;P</oddHeader>
    <oddFooter>&amp;CAgosto/2020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2020-08-03T00:53:25Z</cp:lastPrinted>
  <dcterms:created xsi:type="dcterms:W3CDTF">2018-05-16T00:38:48Z</dcterms:created>
  <dcterms:modified xsi:type="dcterms:W3CDTF">2020-08-03T01:23:49Z</dcterms:modified>
  <cp:category/>
  <cp:version/>
  <cp:contentType/>
  <cp:contentStatus/>
</cp:coreProperties>
</file>